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XAMPP\htdocs\ESNPitch\Event Details\DetailsDocs\"/>
    </mc:Choice>
  </mc:AlternateContent>
  <bookViews>
    <workbookView xWindow="0" yWindow="0" windowWidth="23040" windowHeight="8004"/>
  </bookViews>
  <sheets>
    <sheet name="2015" sheetId="1" r:id="rId1"/>
    <sheet name="2016" sheetId="4" r:id="rId2"/>
    <sheet name="2017" sheetId="5" r:id="rId3"/>
    <sheet name="2018" sheetId="7" r:id="rId4"/>
    <sheet name="Sheet3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7" l="1"/>
  <c r="F58" i="7" s="1"/>
  <c r="E57" i="7"/>
  <c r="F57" i="7" s="1"/>
  <c r="E56" i="7"/>
  <c r="F56" i="7" s="1"/>
  <c r="H53" i="7"/>
  <c r="H52" i="7"/>
  <c r="H51" i="7"/>
  <c r="E44" i="7"/>
  <c r="F44" i="7" s="1"/>
  <c r="E43" i="7"/>
  <c r="F43" i="7" s="1"/>
  <c r="E42" i="7"/>
  <c r="F42" i="7" s="1"/>
  <c r="H39" i="7"/>
  <c r="H38" i="7"/>
  <c r="H37" i="7"/>
  <c r="M25" i="7"/>
  <c r="L25" i="7"/>
  <c r="K25" i="7"/>
  <c r="J25" i="7"/>
  <c r="I25" i="7"/>
  <c r="H25" i="7"/>
  <c r="G25" i="7"/>
  <c r="F25" i="7"/>
  <c r="E25" i="7"/>
  <c r="D25" i="7"/>
  <c r="C25" i="7"/>
  <c r="B25" i="7"/>
  <c r="E58" i="5"/>
  <c r="F58" i="5" s="1"/>
  <c r="H58" i="5" s="1"/>
  <c r="I58" i="5" s="1"/>
  <c r="E57" i="5"/>
  <c r="F57" i="5" s="1"/>
  <c r="H57" i="5" s="1"/>
  <c r="I57" i="5" s="1"/>
  <c r="E56" i="5"/>
  <c r="F56" i="5" s="1"/>
  <c r="H53" i="5"/>
  <c r="H52" i="5"/>
  <c r="H51" i="5"/>
  <c r="E44" i="5"/>
  <c r="F44" i="5" s="1"/>
  <c r="H44" i="5" s="1"/>
  <c r="I44" i="5" s="1"/>
  <c r="E43" i="5"/>
  <c r="F43" i="5" s="1"/>
  <c r="H43" i="5" s="1"/>
  <c r="I43" i="5" s="1"/>
  <c r="E42" i="5"/>
  <c r="F42" i="5" s="1"/>
  <c r="H42" i="5" s="1"/>
  <c r="I42" i="5" s="1"/>
  <c r="H39" i="5"/>
  <c r="H38" i="5"/>
  <c r="H37" i="5"/>
  <c r="M25" i="5"/>
  <c r="L25" i="5"/>
  <c r="K25" i="5"/>
  <c r="J25" i="5"/>
  <c r="I25" i="5"/>
  <c r="H25" i="5"/>
  <c r="G25" i="5"/>
  <c r="F25" i="5"/>
  <c r="E25" i="5"/>
  <c r="D25" i="5"/>
  <c r="C25" i="5"/>
  <c r="B25" i="5"/>
  <c r="J20" i="5"/>
  <c r="B20" i="5"/>
  <c r="F19" i="5"/>
  <c r="E58" i="4"/>
  <c r="F58" i="4" s="1"/>
  <c r="E57" i="4"/>
  <c r="F57" i="4" s="1"/>
  <c r="H57" i="4" s="1"/>
  <c r="I57" i="4" s="1"/>
  <c r="E56" i="4"/>
  <c r="F56" i="4" s="1"/>
  <c r="H53" i="4"/>
  <c r="H52" i="4"/>
  <c r="H51" i="4"/>
  <c r="E44" i="4"/>
  <c r="F44" i="4" s="1"/>
  <c r="H44" i="4" s="1"/>
  <c r="I44" i="4" s="1"/>
  <c r="E43" i="4"/>
  <c r="F43" i="4" s="1"/>
  <c r="H43" i="4" s="1"/>
  <c r="I43" i="4" s="1"/>
  <c r="E42" i="4"/>
  <c r="F42" i="4" s="1"/>
  <c r="H39" i="4"/>
  <c r="H38" i="4"/>
  <c r="H37" i="4"/>
  <c r="K20" i="4" s="1"/>
  <c r="M25" i="4"/>
  <c r="L25" i="4"/>
  <c r="K25" i="4"/>
  <c r="J25" i="4"/>
  <c r="I25" i="4"/>
  <c r="H25" i="4"/>
  <c r="G25" i="4"/>
  <c r="F25" i="4"/>
  <c r="E25" i="4"/>
  <c r="D25" i="4"/>
  <c r="C25" i="4"/>
  <c r="B25" i="4"/>
  <c r="C25" i="1"/>
  <c r="D25" i="1"/>
  <c r="E25" i="1"/>
  <c r="F25" i="1"/>
  <c r="G25" i="1"/>
  <c r="H25" i="1"/>
  <c r="I25" i="1"/>
  <c r="J25" i="1"/>
  <c r="K25" i="1"/>
  <c r="L25" i="1"/>
  <c r="M25" i="1"/>
  <c r="B25" i="1"/>
  <c r="E58" i="1"/>
  <c r="F58" i="1" s="1"/>
  <c r="E57" i="1"/>
  <c r="F57" i="1" s="1"/>
  <c r="E56" i="1"/>
  <c r="F56" i="1" s="1"/>
  <c r="H53" i="1"/>
  <c r="H52" i="1"/>
  <c r="H51" i="1"/>
  <c r="F42" i="1"/>
  <c r="H42" i="1" s="1"/>
  <c r="I42" i="1" s="1"/>
  <c r="H39" i="1"/>
  <c r="E43" i="1"/>
  <c r="F43" i="1" s="1"/>
  <c r="H43" i="1" s="1"/>
  <c r="I43" i="1" s="1"/>
  <c r="E44" i="1"/>
  <c r="F44" i="1" s="1"/>
  <c r="H44" i="1" s="1"/>
  <c r="I44" i="1" s="1"/>
  <c r="E42" i="1"/>
  <c r="H38" i="1"/>
  <c r="H37" i="1"/>
  <c r="E19" i="1" s="1"/>
  <c r="M20" i="7" l="1"/>
  <c r="H19" i="1"/>
  <c r="C19" i="4"/>
  <c r="F20" i="5"/>
  <c r="H43" i="7"/>
  <c r="I43" i="7" s="1"/>
  <c r="H58" i="1"/>
  <c r="I58" i="1" s="1"/>
  <c r="G19" i="4"/>
  <c r="H20" i="5"/>
  <c r="B19" i="7"/>
  <c r="C20" i="4"/>
  <c r="F19" i="7"/>
  <c r="K19" i="4"/>
  <c r="G20" i="4"/>
  <c r="J19" i="7"/>
  <c r="I45" i="1"/>
  <c r="I3" i="1" s="1"/>
  <c r="B20" i="7"/>
  <c r="F20" i="7"/>
  <c r="M20" i="4"/>
  <c r="J20" i="4"/>
  <c r="J20" i="7"/>
  <c r="F3" i="1"/>
  <c r="J3" i="1"/>
  <c r="B3" i="1"/>
  <c r="E3" i="1"/>
  <c r="G3" i="1"/>
  <c r="K3" i="1"/>
  <c r="M3" i="1"/>
  <c r="D3" i="1"/>
  <c r="H3" i="1"/>
  <c r="L3" i="1"/>
  <c r="I45" i="5"/>
  <c r="M3" i="5" s="1"/>
  <c r="M20" i="1"/>
  <c r="E20" i="1"/>
  <c r="D19" i="1"/>
  <c r="L20" i="1"/>
  <c r="H20" i="1"/>
  <c r="D20" i="1"/>
  <c r="K19" i="1"/>
  <c r="G19" i="1"/>
  <c r="C19" i="1"/>
  <c r="D19" i="4"/>
  <c r="H19" i="4"/>
  <c r="L19" i="4"/>
  <c r="D20" i="4"/>
  <c r="H20" i="4"/>
  <c r="L20" i="4"/>
  <c r="H58" i="4"/>
  <c r="I58" i="4" s="1"/>
  <c r="H19" i="5"/>
  <c r="D20" i="5"/>
  <c r="L20" i="5"/>
  <c r="C19" i="7"/>
  <c r="G19" i="7"/>
  <c r="K19" i="7"/>
  <c r="C20" i="7"/>
  <c r="G20" i="7"/>
  <c r="K20" i="7"/>
  <c r="H44" i="7"/>
  <c r="I44" i="7" s="1"/>
  <c r="H56" i="7"/>
  <c r="I56" i="7" s="1"/>
  <c r="I59" i="7" s="1"/>
  <c r="M4" i="7" s="1"/>
  <c r="L19" i="1"/>
  <c r="H56" i="1"/>
  <c r="I56" i="1" s="1"/>
  <c r="B19" i="1"/>
  <c r="K20" i="1"/>
  <c r="G20" i="1"/>
  <c r="C20" i="1"/>
  <c r="J19" i="1"/>
  <c r="F19" i="1"/>
  <c r="E19" i="4"/>
  <c r="I19" i="4"/>
  <c r="M19" i="4"/>
  <c r="E20" i="4"/>
  <c r="I20" i="4"/>
  <c r="B19" i="5"/>
  <c r="J19" i="5"/>
  <c r="M20" i="5"/>
  <c r="D19" i="7"/>
  <c r="H19" i="7"/>
  <c r="L19" i="7"/>
  <c r="D20" i="7"/>
  <c r="H20" i="7"/>
  <c r="L20" i="7"/>
  <c r="H57" i="7"/>
  <c r="I57" i="7" s="1"/>
  <c r="I20" i="1"/>
  <c r="H57" i="1"/>
  <c r="I57" i="1" s="1"/>
  <c r="B20" i="1"/>
  <c r="J20" i="1"/>
  <c r="F20" i="1"/>
  <c r="M19" i="1"/>
  <c r="I19" i="1"/>
  <c r="B19" i="4"/>
  <c r="F19" i="4"/>
  <c r="J19" i="4"/>
  <c r="B20" i="4"/>
  <c r="F20" i="4"/>
  <c r="H42" i="4"/>
  <c r="I42" i="4" s="1"/>
  <c r="I45" i="4" s="1"/>
  <c r="F3" i="4" s="1"/>
  <c r="H56" i="4"/>
  <c r="I56" i="4" s="1"/>
  <c r="I59" i="4" s="1"/>
  <c r="D19" i="5"/>
  <c r="L19" i="5"/>
  <c r="H56" i="5"/>
  <c r="I56" i="5" s="1"/>
  <c r="I59" i="5" s="1"/>
  <c r="H4" i="5" s="1"/>
  <c r="E19" i="7"/>
  <c r="I19" i="7"/>
  <c r="M19" i="7"/>
  <c r="E20" i="7"/>
  <c r="I20" i="7"/>
  <c r="H42" i="7"/>
  <c r="I42" i="7" s="1"/>
  <c r="H58" i="7"/>
  <c r="I58" i="7" s="1"/>
  <c r="G3" i="5"/>
  <c r="C3" i="5"/>
  <c r="L3" i="5"/>
  <c r="J3" i="5"/>
  <c r="H3" i="5"/>
  <c r="F3" i="5"/>
  <c r="D3" i="5"/>
  <c r="B3" i="5"/>
  <c r="C19" i="5"/>
  <c r="E19" i="5"/>
  <c r="G19" i="5"/>
  <c r="I19" i="5"/>
  <c r="K19" i="5"/>
  <c r="M19" i="5"/>
  <c r="C20" i="5"/>
  <c r="E20" i="5"/>
  <c r="G20" i="5"/>
  <c r="I20" i="5"/>
  <c r="K20" i="5"/>
  <c r="M4" i="4"/>
  <c r="K4" i="4"/>
  <c r="I4" i="4"/>
  <c r="G4" i="4"/>
  <c r="E4" i="4"/>
  <c r="C4" i="4"/>
  <c r="L4" i="4"/>
  <c r="J4" i="4"/>
  <c r="H4" i="4"/>
  <c r="F4" i="4"/>
  <c r="D4" i="4"/>
  <c r="B4" i="4"/>
  <c r="I59" i="1"/>
  <c r="E3" i="4" l="1"/>
  <c r="E3" i="5"/>
  <c r="H3" i="4"/>
  <c r="G4" i="5"/>
  <c r="I3" i="5"/>
  <c r="B4" i="5"/>
  <c r="B7" i="5" s="1"/>
  <c r="B9" i="5" s="1"/>
  <c r="B29" i="5" s="1"/>
  <c r="K3" i="5"/>
  <c r="C3" i="1"/>
  <c r="N3" i="1" s="1"/>
  <c r="M3" i="4"/>
  <c r="J4" i="5"/>
  <c r="L22" i="1"/>
  <c r="B3" i="4"/>
  <c r="B5" i="4" s="1"/>
  <c r="I4" i="5"/>
  <c r="D4" i="5"/>
  <c r="L4" i="5"/>
  <c r="D4" i="1"/>
  <c r="H4" i="1"/>
  <c r="L4" i="1"/>
  <c r="L23" i="1" s="1"/>
  <c r="K4" i="1"/>
  <c r="K22" i="1" s="1"/>
  <c r="E4" i="1"/>
  <c r="I4" i="1"/>
  <c r="M4" i="1"/>
  <c r="M7" i="1" s="1"/>
  <c r="M9" i="1" s="1"/>
  <c r="M29" i="1" s="1"/>
  <c r="G4" i="1"/>
  <c r="F4" i="1"/>
  <c r="J4" i="1"/>
  <c r="B4" i="1"/>
  <c r="C4" i="1"/>
  <c r="I3" i="4"/>
  <c r="I23" i="4" s="1"/>
  <c r="D3" i="4"/>
  <c r="D23" i="4" s="1"/>
  <c r="L3" i="4"/>
  <c r="L23" i="4" s="1"/>
  <c r="C4" i="5"/>
  <c r="C7" i="5" s="1"/>
  <c r="C9" i="5" s="1"/>
  <c r="C29" i="5" s="1"/>
  <c r="K4" i="5"/>
  <c r="K22" i="5" s="1"/>
  <c r="F4" i="5"/>
  <c r="F23" i="5" s="1"/>
  <c r="F4" i="7"/>
  <c r="I45" i="7"/>
  <c r="J22" i="1"/>
  <c r="J23" i="1"/>
  <c r="J7" i="1"/>
  <c r="J9" i="1" s="1"/>
  <c r="J29" i="1" s="1"/>
  <c r="G3" i="4"/>
  <c r="G7" i="4" s="1"/>
  <c r="G9" i="4" s="1"/>
  <c r="G29" i="4" s="1"/>
  <c r="J3" i="4"/>
  <c r="C3" i="4"/>
  <c r="C22" i="4" s="1"/>
  <c r="K3" i="4"/>
  <c r="E4" i="5"/>
  <c r="E22" i="5" s="1"/>
  <c r="M4" i="5"/>
  <c r="M23" i="5" s="1"/>
  <c r="C4" i="7"/>
  <c r="B4" i="7"/>
  <c r="J4" i="7"/>
  <c r="G4" i="7"/>
  <c r="K4" i="7"/>
  <c r="D4" i="7"/>
  <c r="H4" i="7"/>
  <c r="L4" i="7"/>
  <c r="E4" i="7"/>
  <c r="I4" i="7"/>
  <c r="B22" i="5"/>
  <c r="B5" i="5"/>
  <c r="N3" i="5"/>
  <c r="F22" i="5"/>
  <c r="J7" i="5"/>
  <c r="J23" i="5"/>
  <c r="J22" i="5"/>
  <c r="J9" i="5"/>
  <c r="J29" i="5" s="1"/>
  <c r="C22" i="5"/>
  <c r="G23" i="5"/>
  <c r="G22" i="5"/>
  <c r="G7" i="5"/>
  <c r="G9" i="5" s="1"/>
  <c r="G29" i="5" s="1"/>
  <c r="D7" i="5"/>
  <c r="D9" i="5" s="1"/>
  <c r="D29" i="5" s="1"/>
  <c r="D23" i="5"/>
  <c r="D22" i="5"/>
  <c r="H7" i="5"/>
  <c r="H9" i="5" s="1"/>
  <c r="H29" i="5" s="1"/>
  <c r="H23" i="5"/>
  <c r="H22" i="5"/>
  <c r="L7" i="5"/>
  <c r="L9" i="5" s="1"/>
  <c r="L29" i="5" s="1"/>
  <c r="L23" i="5"/>
  <c r="L22" i="5"/>
  <c r="I22" i="5"/>
  <c r="G26" i="5"/>
  <c r="G30" i="5" s="1"/>
  <c r="E7" i="4"/>
  <c r="E9" i="4" s="1"/>
  <c r="E29" i="4" s="1"/>
  <c r="E23" i="4"/>
  <c r="E22" i="4"/>
  <c r="E26" i="4" s="1"/>
  <c r="E30" i="4" s="1"/>
  <c r="I7" i="4"/>
  <c r="I9" i="4" s="1"/>
  <c r="I29" i="4" s="1"/>
  <c r="I22" i="4"/>
  <c r="M7" i="4"/>
  <c r="M9" i="4" s="1"/>
  <c r="M29" i="4" s="1"/>
  <c r="M23" i="4"/>
  <c r="M22" i="4"/>
  <c r="M26" i="4" s="1"/>
  <c r="M30" i="4" s="1"/>
  <c r="D7" i="4"/>
  <c r="D9" i="4" s="1"/>
  <c r="D29" i="4" s="1"/>
  <c r="H23" i="4"/>
  <c r="H22" i="4"/>
  <c r="H7" i="4"/>
  <c r="H9" i="4" s="1"/>
  <c r="H29" i="4" s="1"/>
  <c r="G23" i="4"/>
  <c r="G22" i="4"/>
  <c r="G26" i="4" s="1"/>
  <c r="G30" i="4" s="1"/>
  <c r="K7" i="4"/>
  <c r="K9" i="4" s="1"/>
  <c r="K29" i="4" s="1"/>
  <c r="K23" i="4"/>
  <c r="K22" i="4"/>
  <c r="B22" i="4"/>
  <c r="F23" i="4"/>
  <c r="F22" i="4"/>
  <c r="F7" i="4"/>
  <c r="F9" i="4" s="1"/>
  <c r="F29" i="4" s="1"/>
  <c r="J23" i="4"/>
  <c r="J22" i="4"/>
  <c r="J7" i="4"/>
  <c r="J9" i="4" s="1"/>
  <c r="J29" i="4" s="1"/>
  <c r="N4" i="4"/>
  <c r="J26" i="1"/>
  <c r="J30" i="1" s="1"/>
  <c r="C23" i="5" l="1"/>
  <c r="M22" i="5"/>
  <c r="M7" i="5"/>
  <c r="M9" i="5" s="1"/>
  <c r="M29" i="5" s="1"/>
  <c r="K7" i="5"/>
  <c r="K9" i="5" s="1"/>
  <c r="K29" i="5" s="1"/>
  <c r="K23" i="1"/>
  <c r="K26" i="1" s="1"/>
  <c r="K30" i="1" s="1"/>
  <c r="L26" i="1"/>
  <c r="L30" i="1" s="1"/>
  <c r="K7" i="1"/>
  <c r="K9" i="1" s="1"/>
  <c r="K29" i="1" s="1"/>
  <c r="E23" i="5"/>
  <c r="K23" i="5"/>
  <c r="I26" i="5"/>
  <c r="I30" i="5" s="1"/>
  <c r="E7" i="5"/>
  <c r="E9" i="5" s="1"/>
  <c r="E29" i="5" s="1"/>
  <c r="M23" i="1"/>
  <c r="B23" i="4"/>
  <c r="L7" i="4"/>
  <c r="L9" i="4" s="1"/>
  <c r="L29" i="4" s="1"/>
  <c r="L22" i="4"/>
  <c r="B7" i="4"/>
  <c r="B9" i="4" s="1"/>
  <c r="B29" i="4" s="1"/>
  <c r="B23" i="5"/>
  <c r="B26" i="5" s="1"/>
  <c r="B30" i="5" s="1"/>
  <c r="B31" i="5" s="1"/>
  <c r="C2" i="5" s="1"/>
  <c r="M22" i="1"/>
  <c r="M26" i="1" s="1"/>
  <c r="M30" i="1" s="1"/>
  <c r="I23" i="5"/>
  <c r="C23" i="4"/>
  <c r="C26" i="4" s="1"/>
  <c r="C30" i="4" s="1"/>
  <c r="D22" i="4"/>
  <c r="D26" i="4" s="1"/>
  <c r="D30" i="4" s="1"/>
  <c r="D31" i="4" s="1"/>
  <c r="N4" i="5"/>
  <c r="F7" i="5"/>
  <c r="F9" i="5" s="1"/>
  <c r="F29" i="5" s="1"/>
  <c r="L3" i="7"/>
  <c r="D3" i="7"/>
  <c r="I3" i="7"/>
  <c r="F3" i="7"/>
  <c r="C3" i="7"/>
  <c r="J3" i="7"/>
  <c r="B3" i="7"/>
  <c r="G3" i="7"/>
  <c r="H3" i="7"/>
  <c r="M3" i="7"/>
  <c r="E3" i="7"/>
  <c r="E7" i="7" s="1"/>
  <c r="E9" i="7" s="1"/>
  <c r="E29" i="7" s="1"/>
  <c r="K3" i="7"/>
  <c r="B22" i="1"/>
  <c r="B7" i="1"/>
  <c r="B23" i="1"/>
  <c r="B5" i="1"/>
  <c r="N4" i="1"/>
  <c r="L7" i="1"/>
  <c r="L9" i="1" s="1"/>
  <c r="L29" i="1" s="1"/>
  <c r="N3" i="4"/>
  <c r="K26" i="4"/>
  <c r="K30" i="4" s="1"/>
  <c r="K31" i="4" s="1"/>
  <c r="C7" i="4"/>
  <c r="C9" i="4" s="1"/>
  <c r="C29" i="4" s="1"/>
  <c r="C31" i="4" s="1"/>
  <c r="I26" i="4"/>
  <c r="I30" i="4" s="1"/>
  <c r="I31" i="4" s="1"/>
  <c r="I7" i="5"/>
  <c r="I9" i="5" s="1"/>
  <c r="I29" i="5" s="1"/>
  <c r="I31" i="5" s="1"/>
  <c r="K26" i="5"/>
  <c r="K30" i="5" s="1"/>
  <c r="K31" i="5" s="1"/>
  <c r="I22" i="1"/>
  <c r="I7" i="1"/>
  <c r="I9" i="1" s="1"/>
  <c r="I29" i="1" s="1"/>
  <c r="I23" i="1"/>
  <c r="H22" i="1"/>
  <c r="H7" i="1"/>
  <c r="H9" i="1" s="1"/>
  <c r="H29" i="1" s="1"/>
  <c r="H23" i="1"/>
  <c r="I23" i="7"/>
  <c r="F22" i="1"/>
  <c r="F7" i="1"/>
  <c r="F9" i="1" s="1"/>
  <c r="F29" i="1" s="1"/>
  <c r="F23" i="1"/>
  <c r="E22" i="1"/>
  <c r="E7" i="1"/>
  <c r="E9" i="1" s="1"/>
  <c r="E29" i="1" s="1"/>
  <c r="D22" i="1"/>
  <c r="D23" i="1"/>
  <c r="D7" i="1"/>
  <c r="D9" i="1" s="1"/>
  <c r="D29" i="1" s="1"/>
  <c r="C26" i="5"/>
  <c r="C30" i="5" s="1"/>
  <c r="C31" i="5" s="1"/>
  <c r="C22" i="1"/>
  <c r="C7" i="1"/>
  <c r="C9" i="1" s="1"/>
  <c r="C29" i="1" s="1"/>
  <c r="C23" i="1"/>
  <c r="G22" i="1"/>
  <c r="G7" i="1"/>
  <c r="G9" i="1" s="1"/>
  <c r="G29" i="1" s="1"/>
  <c r="G23" i="1"/>
  <c r="E23" i="1"/>
  <c r="N4" i="7"/>
  <c r="M26" i="5"/>
  <c r="M30" i="5" s="1"/>
  <c r="M31" i="5" s="1"/>
  <c r="E26" i="5"/>
  <c r="E30" i="5" s="1"/>
  <c r="G31" i="5"/>
  <c r="L26" i="5"/>
  <c r="L30" i="5" s="1"/>
  <c r="L31" i="5" s="1"/>
  <c r="H26" i="5"/>
  <c r="H30" i="5" s="1"/>
  <c r="H31" i="5" s="1"/>
  <c r="D26" i="5"/>
  <c r="D30" i="5" s="1"/>
  <c r="D31" i="5" s="1"/>
  <c r="J26" i="5"/>
  <c r="J30" i="5" s="1"/>
  <c r="J31" i="5" s="1"/>
  <c r="F26" i="5"/>
  <c r="F30" i="5" s="1"/>
  <c r="F31" i="5" s="1"/>
  <c r="M31" i="4"/>
  <c r="G31" i="4"/>
  <c r="E31" i="4"/>
  <c r="J26" i="4"/>
  <c r="J30" i="4" s="1"/>
  <c r="J31" i="4" s="1"/>
  <c r="F26" i="4"/>
  <c r="F30" i="4" s="1"/>
  <c r="F31" i="4" s="1"/>
  <c r="B26" i="4"/>
  <c r="B30" i="4" s="1"/>
  <c r="B31" i="4" s="1"/>
  <c r="C2" i="4" s="1"/>
  <c r="L26" i="4"/>
  <c r="L30" i="4" s="1"/>
  <c r="L31" i="4" s="1"/>
  <c r="H26" i="4"/>
  <c r="H30" i="4" s="1"/>
  <c r="H31" i="4" s="1"/>
  <c r="G26" i="1" l="1"/>
  <c r="G30" i="1" s="1"/>
  <c r="E31" i="5"/>
  <c r="N7" i="5"/>
  <c r="E23" i="7"/>
  <c r="E22" i="7"/>
  <c r="D26" i="1"/>
  <c r="D30" i="1" s="1"/>
  <c r="I26" i="1"/>
  <c r="I30" i="1" s="1"/>
  <c r="B26" i="1"/>
  <c r="B30" i="1" s="1"/>
  <c r="L7" i="7"/>
  <c r="L9" i="7" s="1"/>
  <c r="L29" i="7" s="1"/>
  <c r="L23" i="7"/>
  <c r="L22" i="7"/>
  <c r="E26" i="1"/>
  <c r="E30" i="1" s="1"/>
  <c r="B5" i="7"/>
  <c r="B23" i="7"/>
  <c r="B7" i="7"/>
  <c r="B22" i="7"/>
  <c r="N3" i="7"/>
  <c r="I22" i="7"/>
  <c r="I26" i="7" s="1"/>
  <c r="I30" i="7" s="1"/>
  <c r="I7" i="7"/>
  <c r="I9" i="7" s="1"/>
  <c r="I29" i="7" s="1"/>
  <c r="C7" i="7"/>
  <c r="C9" i="7" s="1"/>
  <c r="C29" i="7" s="1"/>
  <c r="C23" i="7"/>
  <c r="C22" i="7"/>
  <c r="C26" i="7" s="1"/>
  <c r="C30" i="7" s="1"/>
  <c r="N7" i="4"/>
  <c r="C26" i="1"/>
  <c r="C30" i="1" s="1"/>
  <c r="C31" i="1" s="1"/>
  <c r="B9" i="1"/>
  <c r="B29" i="1" s="1"/>
  <c r="N7" i="1"/>
  <c r="M7" i="7"/>
  <c r="M9" i="7" s="1"/>
  <c r="M29" i="7" s="1"/>
  <c r="M23" i="7"/>
  <c r="M22" i="7"/>
  <c r="J7" i="7"/>
  <c r="J9" i="7" s="1"/>
  <c r="J29" i="7" s="1"/>
  <c r="J23" i="7"/>
  <c r="J22" i="7"/>
  <c r="J26" i="7" s="1"/>
  <c r="J30" i="7" s="1"/>
  <c r="D23" i="7"/>
  <c r="D22" i="7"/>
  <c r="D26" i="7" s="1"/>
  <c r="D30" i="7" s="1"/>
  <c r="D7" i="7"/>
  <c r="D9" i="7" s="1"/>
  <c r="D29" i="7" s="1"/>
  <c r="H22" i="7"/>
  <c r="H26" i="7" s="1"/>
  <c r="H30" i="7" s="1"/>
  <c r="H23" i="7"/>
  <c r="H7" i="7"/>
  <c r="H9" i="7" s="1"/>
  <c r="H29" i="7" s="1"/>
  <c r="F26" i="1"/>
  <c r="F30" i="1" s="1"/>
  <c r="H26" i="1"/>
  <c r="H30" i="1" s="1"/>
  <c r="K23" i="7"/>
  <c r="K22" i="7"/>
  <c r="K26" i="7" s="1"/>
  <c r="K30" i="7" s="1"/>
  <c r="K7" i="7"/>
  <c r="K9" i="7" s="1"/>
  <c r="K29" i="7" s="1"/>
  <c r="G7" i="7"/>
  <c r="G9" i="7" s="1"/>
  <c r="G29" i="7" s="1"/>
  <c r="G22" i="7"/>
  <c r="G23" i="7"/>
  <c r="F22" i="7"/>
  <c r="F26" i="7" s="1"/>
  <c r="F30" i="7" s="1"/>
  <c r="F7" i="7"/>
  <c r="F9" i="7" s="1"/>
  <c r="F29" i="7" s="1"/>
  <c r="F23" i="7"/>
  <c r="C5" i="5"/>
  <c r="D2" i="5"/>
  <c r="C5" i="4"/>
  <c r="D2" i="4"/>
  <c r="E26" i="7" l="1"/>
  <c r="E30" i="7" s="1"/>
  <c r="E31" i="7" s="1"/>
  <c r="D31" i="7"/>
  <c r="B31" i="1"/>
  <c r="C2" i="1" s="1"/>
  <c r="C5" i="1" s="1"/>
  <c r="H31" i="7"/>
  <c r="J31" i="7"/>
  <c r="C31" i="7"/>
  <c r="B26" i="7"/>
  <c r="B30" i="7" s="1"/>
  <c r="F31" i="7"/>
  <c r="K31" i="7"/>
  <c r="I31" i="7"/>
  <c r="B9" i="7"/>
  <c r="B29" i="7" s="1"/>
  <c r="B31" i="7" s="1"/>
  <c r="C2" i="7" s="1"/>
  <c r="C5" i="7" s="1"/>
  <c r="N7" i="7"/>
  <c r="L26" i="7"/>
  <c r="L30" i="7" s="1"/>
  <c r="L31" i="7" s="1"/>
  <c r="G26" i="7"/>
  <c r="G30" i="7" s="1"/>
  <c r="G31" i="7" s="1"/>
  <c r="M26" i="7"/>
  <c r="M30" i="7" s="1"/>
  <c r="M31" i="7" s="1"/>
  <c r="D5" i="5"/>
  <c r="E2" i="5"/>
  <c r="D5" i="4"/>
  <c r="E2" i="4"/>
  <c r="D2" i="1" l="1"/>
  <c r="D5" i="1" s="1"/>
  <c r="D2" i="7"/>
  <c r="E5" i="5"/>
  <c r="F2" i="5"/>
  <c r="E5" i="4"/>
  <c r="F2" i="4"/>
  <c r="D31" i="1"/>
  <c r="E2" i="1" s="1"/>
  <c r="D5" i="7" l="1"/>
  <c r="E2" i="7"/>
  <c r="F5" i="5"/>
  <c r="G2" i="5"/>
  <c r="F5" i="4"/>
  <c r="G2" i="4"/>
  <c r="E5" i="1"/>
  <c r="E5" i="7" l="1"/>
  <c r="F2" i="7"/>
  <c r="G5" i="5"/>
  <c r="H2" i="5"/>
  <c r="G5" i="4"/>
  <c r="H2" i="4"/>
  <c r="E31" i="1"/>
  <c r="F2" i="1" s="1"/>
  <c r="F5" i="7" l="1"/>
  <c r="G2" i="7"/>
  <c r="H5" i="5"/>
  <c r="I2" i="5"/>
  <c r="H5" i="4"/>
  <c r="I2" i="4"/>
  <c r="F5" i="1"/>
  <c r="G5" i="7" l="1"/>
  <c r="H2" i="7"/>
  <c r="I5" i="5"/>
  <c r="J2" i="5"/>
  <c r="I5" i="4"/>
  <c r="J2" i="4"/>
  <c r="F31" i="1"/>
  <c r="H5" i="7" l="1"/>
  <c r="I2" i="7"/>
  <c r="J5" i="5"/>
  <c r="K2" i="5"/>
  <c r="J5" i="4"/>
  <c r="K2" i="4"/>
  <c r="G2" i="1"/>
  <c r="G5" i="1" s="1"/>
  <c r="G31" i="1" s="1"/>
  <c r="L31" i="1"/>
  <c r="J2" i="7" l="1"/>
  <c r="I5" i="7"/>
  <c r="K5" i="5"/>
  <c r="L2" i="5"/>
  <c r="K5" i="4"/>
  <c r="L2" i="4"/>
  <c r="H2" i="1"/>
  <c r="H5" i="1" s="1"/>
  <c r="H31" i="1" s="1"/>
  <c r="J5" i="7" l="1"/>
  <c r="K2" i="7"/>
  <c r="L5" i="5"/>
  <c r="M2" i="5"/>
  <c r="L5" i="4"/>
  <c r="M2" i="4"/>
  <c r="I2" i="1"/>
  <c r="I5" i="1" s="1"/>
  <c r="I31" i="1" s="1"/>
  <c r="M31" i="1"/>
  <c r="K5" i="7" l="1"/>
  <c r="L2" i="7"/>
  <c r="M5" i="5"/>
  <c r="N5" i="5" s="1"/>
  <c r="N2" i="5"/>
  <c r="M5" i="4"/>
  <c r="N5" i="4" s="1"/>
  <c r="N2" i="4"/>
  <c r="J2" i="1"/>
  <c r="J5" i="1" l="1"/>
  <c r="J31" i="1" s="1"/>
  <c r="L5" i="7"/>
  <c r="M2" i="7"/>
  <c r="M5" i="7" l="1"/>
  <c r="N5" i="7" s="1"/>
  <c r="N2" i="7"/>
  <c r="K2" i="1"/>
  <c r="K5" i="1" l="1"/>
  <c r="K31" i="1" l="1"/>
  <c r="L2" i="1" l="1"/>
  <c r="M2" i="1" s="1"/>
  <c r="M5" i="1" l="1"/>
  <c r="N2" i="1"/>
  <c r="L5" i="1"/>
  <c r="N5" i="1" s="1"/>
</calcChain>
</file>

<file path=xl/sharedStrings.xml><?xml version="1.0" encoding="utf-8"?>
<sst xmlns="http://schemas.openxmlformats.org/spreadsheetml/2006/main" count="264" uniqueCount="53">
  <si>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</si>
  <si>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</si>
  <si>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</si>
  <si>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</si>
  <si>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</si>
  <si>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</si>
  <si>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</si>
  <si>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</si>
  <si>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</si>
  <si>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</si>
  <si>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</si>
  <si>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</si>
  <si>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BEGINNING CASH </t>
  </si>
  <si>
    <t>TOTAL EXPENSES</t>
  </si>
  <si>
    <t>PAYMENTS TO MAKE</t>
  </si>
  <si>
    <t>TOTAL CASH AVAILABLE</t>
  </si>
  <si>
    <t>INTERNET PAGE</t>
  </si>
  <si>
    <t>TOTAL BALANCE</t>
  </si>
  <si>
    <t>EXPENSES</t>
  </si>
  <si>
    <t xml:space="preserve">ENDING CASH </t>
  </si>
  <si>
    <t>Coffee</t>
  </si>
  <si>
    <t>Pastries</t>
  </si>
  <si>
    <t>Foo foo Coffee</t>
  </si>
  <si>
    <t>Monday</t>
  </si>
  <si>
    <t>Tuesday</t>
  </si>
  <si>
    <t>Wednesday</t>
  </si>
  <si>
    <t>Thursday</t>
  </si>
  <si>
    <t>Friday</t>
  </si>
  <si>
    <t>Saturday</t>
  </si>
  <si>
    <t>Coffee $</t>
  </si>
  <si>
    <t>Foo foo Coffee $</t>
  </si>
  <si>
    <t>cold Foo foo</t>
  </si>
  <si>
    <t>Business Factor</t>
  </si>
  <si>
    <t>Scones</t>
  </si>
  <si>
    <t>Cookies</t>
  </si>
  <si>
    <t>Cupcakes</t>
  </si>
  <si>
    <t>Total</t>
  </si>
  <si>
    <t>Cost of Goods Sold</t>
  </si>
  <si>
    <t>Gross Profit</t>
  </si>
  <si>
    <t>Mortgage</t>
  </si>
  <si>
    <t>Business Insurance</t>
  </si>
  <si>
    <t>Sales Tax</t>
  </si>
  <si>
    <t>Bank Charges</t>
  </si>
  <si>
    <t>Breakage</t>
  </si>
  <si>
    <t>Plastics</t>
  </si>
  <si>
    <t>Add-ons</t>
  </si>
  <si>
    <t>Takeout %</t>
  </si>
  <si>
    <t>Addon %</t>
  </si>
  <si>
    <t>Utilities</t>
  </si>
  <si>
    <t>Internet Usage</t>
  </si>
  <si>
    <t>Direct TV</t>
  </si>
  <si>
    <t>Advertisement</t>
  </si>
  <si>
    <t>Owner 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</si>
</sst>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8" fontId="0" fillId="0" borderId="1" xfId="0" applyNumberFormat="1" applyBorder="1"/>
    <xf numFmtId="0" fontId="0" fillId="0" borderId="0" xfId="0" applyBorder="1"/>
    <xf numFmtId="8" fontId="0" fillId="0" borderId="0" xfId="0" applyNumberFormat="1" applyBorder="1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8" fontId="5" fillId="0" borderId="1" xfId="0" applyNumberFormat="1" applyFont="1" applyBorder="1" applyAlignment="1"/>
    <xf numFmtId="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3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left"/>
    </xf>
    <xf numFmtId="8" fontId="5" fillId="0" borderId="0" xfId="0" applyNumberFormat="1" applyFont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44" fontId="0" fillId="0" borderId="0" xfId="1" applyFont="1" applyFill="1" applyBorder="1"/>
    <xf numFmtId="44" fontId="0" fillId="0" borderId="0" xfId="1" applyFont="1" applyBorder="1"/>
    <xf numFmtId="44" fontId="0" fillId="0" borderId="0" xfId="0" applyNumberFormat="1" applyBorder="1"/>
    <xf numFmtId="9" fontId="0" fillId="0" borderId="0" xfId="2" applyFont="1" applyFill="1" applyBorder="1"/>
    <xf numFmtId="0" fontId="2" fillId="0" borderId="6" xfId="0" applyFont="1" applyBorder="1" applyAlignment="1">
      <alignment horizontal="left"/>
    </xf>
    <xf numFmtId="8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7" xfId="0" applyFill="1" applyBorder="1" applyAlignment="1">
      <alignment horizontal="left"/>
    </xf>
    <xf numFmtId="9" fontId="5" fillId="0" borderId="0" xfId="2" applyFont="1" applyBorder="1" applyAlignment="1"/>
    <xf numFmtId="9" fontId="5" fillId="0" borderId="0" xfId="0" applyNumberFormat="1" applyFon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tabSelected="1" workbookViewId="0"/>
  </sheetViews>
  <sheetFormatPr defaultRowHeight="14.4" x14ac:dyDescent="0.3"/>
  <cols>
    <col min="1" max="1" width="26.33203125" bestFit="1" customWidth="1"/>
    <col min="2" max="2" width="12.109375" bestFit="1" customWidth="1"/>
    <col min="3" max="3" width="13.5546875" bestFit="1" customWidth="1"/>
    <col min="4" max="4" width="10.5546875" bestFit="1" customWidth="1"/>
    <col min="5" max="5" width="11.109375" bestFit="1" customWidth="1"/>
    <col min="6" max="8" width="10.44140625" bestFit="1" customWidth="1"/>
    <col min="9" max="9" width="10.88671875" bestFit="1" customWidth="1"/>
    <col min="10" max="10" width="14.88671875" bestFit="1" customWidth="1"/>
    <col min="11" max="11" width="12.109375" bestFit="1" customWidth="1"/>
    <col min="12" max="12" width="14.88671875" bestFit="1" customWidth="1"/>
    <col min="13" max="13" width="14" bestFit="1" customWidth="1"/>
    <col min="14" max="14" width="11.5546875" bestFit="1" customWidth="1"/>
  </cols>
  <sheetData>
    <row r="1" spans="1:14" ht="18.600000000000001" thickBot="1" x14ac:dyDescent="0.4">
      <c r="A1" s="5">
        <v>2015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36</v>
      </c>
    </row>
    <row r="2" spans="1:14" ht="18" x14ac:dyDescent="0.35">
      <c r="A2" s="11" t="s">
        <v>12</v>
      </c>
      <c r="B2" s="17">
        <v>0</v>
      </c>
      <c r="C2" s="19">
        <f>B31</f>
        <v>-830.79953992954484</v>
      </c>
      <c r="D2" s="19">
        <f>C2+C31</f>
        <v>-1151.6839773590896</v>
      </c>
      <c r="E2" s="19">
        <f t="shared" ref="E2:M2" si="0">D2+D31</f>
        <v>-1762.0078466636346</v>
      </c>
      <c r="F2" s="19">
        <f t="shared" si="0"/>
        <v>-2373.3317159681797</v>
      </c>
      <c r="G2" s="19">
        <f t="shared" si="0"/>
        <v>-2985.6555852727247</v>
      </c>
      <c r="H2" s="19">
        <f t="shared" si="0"/>
        <v>-3598.9794545772697</v>
      </c>
      <c r="I2" s="19">
        <f t="shared" si="0"/>
        <v>-4213.3033238818152</v>
      </c>
      <c r="J2" s="19">
        <f t="shared" si="0"/>
        <v>-4828.6271931863603</v>
      </c>
      <c r="K2" s="19">
        <f t="shared" si="0"/>
        <v>-4789.8162440534052</v>
      </c>
      <c r="L2" s="19">
        <f t="shared" si="0"/>
        <v>-4752.0052949204501</v>
      </c>
      <c r="M2" s="19">
        <f t="shared" si="0"/>
        <v>-4859.414061724995</v>
      </c>
      <c r="N2" s="19">
        <f>M2</f>
        <v>-4859.414061724995</v>
      </c>
    </row>
    <row r="3" spans="1:14" x14ac:dyDescent="0.3">
      <c r="A3" s="21" t="s">
        <v>20</v>
      </c>
      <c r="B3" s="17">
        <f>$I$45*B47</f>
        <v>877.63687500000003</v>
      </c>
      <c r="C3" s="17">
        <f t="shared" ref="C3:M3" si="1">$I$45*C47</f>
        <v>1462.7281250000001</v>
      </c>
      <c r="D3" s="17">
        <f t="shared" si="1"/>
        <v>1170.1825000000001</v>
      </c>
      <c r="E3" s="17">
        <f t="shared" si="1"/>
        <v>1170.1825000000001</v>
      </c>
      <c r="F3" s="17">
        <f t="shared" si="1"/>
        <v>1170.1825000000001</v>
      </c>
      <c r="G3" s="17">
        <f t="shared" si="1"/>
        <v>1170.1825000000001</v>
      </c>
      <c r="H3" s="17">
        <f t="shared" si="1"/>
        <v>1170.1825000000001</v>
      </c>
      <c r="I3" s="17">
        <f t="shared" si="1"/>
        <v>1170.1825000000001</v>
      </c>
      <c r="J3" s="17">
        <f t="shared" si="1"/>
        <v>1901.5465625000002</v>
      </c>
      <c r="K3" s="17">
        <f t="shared" si="1"/>
        <v>1901.5465625000002</v>
      </c>
      <c r="L3" s="17">
        <f t="shared" si="1"/>
        <v>1755.2737500000001</v>
      </c>
      <c r="M3" s="17">
        <f t="shared" si="1"/>
        <v>1755.2737500000001</v>
      </c>
      <c r="N3" s="17">
        <f t="shared" ref="N3:N5" si="2">SUM(B3:M3)</f>
        <v>16675.100624999999</v>
      </c>
    </row>
    <row r="4" spans="1:14" x14ac:dyDescent="0.3">
      <c r="A4" s="22" t="s">
        <v>21</v>
      </c>
      <c r="B4" s="17">
        <f>$I$59*B61</f>
        <v>986.37400000000002</v>
      </c>
      <c r="C4" s="17">
        <f t="shared" ref="C4:M4" si="3">$I$59*C61</f>
        <v>1356.2642500000002</v>
      </c>
      <c r="D4" s="17">
        <f t="shared" si="3"/>
        <v>1109.67075</v>
      </c>
      <c r="E4" s="17">
        <f t="shared" si="3"/>
        <v>1109.67075</v>
      </c>
      <c r="F4" s="17">
        <f t="shared" si="3"/>
        <v>1109.67075</v>
      </c>
      <c r="G4" s="17">
        <f t="shared" si="3"/>
        <v>1109.67075</v>
      </c>
      <c r="H4" s="17">
        <f t="shared" si="3"/>
        <v>1109.67075</v>
      </c>
      <c r="I4" s="17">
        <f t="shared" si="3"/>
        <v>1109.67075</v>
      </c>
      <c r="J4" s="17">
        <f t="shared" si="3"/>
        <v>1602.8577500000001</v>
      </c>
      <c r="K4" s="17">
        <f t="shared" si="3"/>
        <v>1602.8577500000001</v>
      </c>
      <c r="L4" s="17">
        <f t="shared" si="3"/>
        <v>1479.5609999999999</v>
      </c>
      <c r="M4" s="17">
        <f t="shared" si="3"/>
        <v>1479.5609999999999</v>
      </c>
      <c r="N4" s="17">
        <f t="shared" si="2"/>
        <v>15165.500250000001</v>
      </c>
    </row>
    <row r="5" spans="1:14" ht="15.6" x14ac:dyDescent="0.3">
      <c r="A5" s="13" t="s">
        <v>15</v>
      </c>
      <c r="B5" s="17">
        <f t="shared" ref="B5:M5" si="4">SUM(B2:B4)</f>
        <v>1864.0108749999999</v>
      </c>
      <c r="C5" s="17">
        <f t="shared" si="4"/>
        <v>1988.1928350704554</v>
      </c>
      <c r="D5" s="17">
        <f t="shared" si="4"/>
        <v>1128.1692726409105</v>
      </c>
      <c r="E5" s="18">
        <f t="shared" si="4"/>
        <v>517.84540333636551</v>
      </c>
      <c r="F5" s="18">
        <f t="shared" si="4"/>
        <v>-93.478465968179535</v>
      </c>
      <c r="G5" s="18">
        <f t="shared" si="4"/>
        <v>-705.80233527272458</v>
      </c>
      <c r="H5" s="18">
        <f t="shared" si="4"/>
        <v>-1319.1262045772694</v>
      </c>
      <c r="I5" s="18">
        <f t="shared" si="4"/>
        <v>-1933.4500738818153</v>
      </c>
      <c r="J5" s="18">
        <f t="shared" si="4"/>
        <v>-1324.22288068636</v>
      </c>
      <c r="K5" s="18">
        <f t="shared" si="4"/>
        <v>-1285.4119315534049</v>
      </c>
      <c r="L5" s="18">
        <f t="shared" si="4"/>
        <v>-1517.1705449204499</v>
      </c>
      <c r="M5" s="17">
        <f t="shared" si="4"/>
        <v>-1624.5793117249948</v>
      </c>
      <c r="N5" s="17">
        <f t="shared" si="2"/>
        <v>-4305.0233625374676</v>
      </c>
    </row>
    <row r="6" spans="1:14" ht="15.6" x14ac:dyDescent="0.3">
      <c r="A6" s="31"/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2"/>
      <c r="N6" s="32"/>
    </row>
    <row r="7" spans="1:14" ht="15.6" x14ac:dyDescent="0.3">
      <c r="A7" s="31" t="s">
        <v>37</v>
      </c>
      <c r="B7" s="32">
        <f>SUM(B3:B4)*0.35</f>
        <v>652.40380624999989</v>
      </c>
      <c r="C7" s="32">
        <f t="shared" ref="C7:M7" si="5">SUM(C3:C4)*0.35</f>
        <v>986.64733124999998</v>
      </c>
      <c r="D7" s="32">
        <f t="shared" si="5"/>
        <v>797.94863750000002</v>
      </c>
      <c r="E7" s="32">
        <f t="shared" si="5"/>
        <v>797.94863750000002</v>
      </c>
      <c r="F7" s="32">
        <f t="shared" si="5"/>
        <v>797.94863750000002</v>
      </c>
      <c r="G7" s="32">
        <f t="shared" si="5"/>
        <v>797.94863750000002</v>
      </c>
      <c r="H7" s="32">
        <f t="shared" si="5"/>
        <v>797.94863750000002</v>
      </c>
      <c r="I7" s="32">
        <f t="shared" si="5"/>
        <v>797.94863750000002</v>
      </c>
      <c r="J7" s="32">
        <f t="shared" si="5"/>
        <v>1226.541509375</v>
      </c>
      <c r="K7" s="32">
        <f t="shared" si="5"/>
        <v>1226.541509375</v>
      </c>
      <c r="L7" s="32">
        <f t="shared" si="5"/>
        <v>1132.1921625</v>
      </c>
      <c r="M7" s="32">
        <f t="shared" si="5"/>
        <v>1132.1921625</v>
      </c>
      <c r="N7" s="32">
        <f>SUM(B7:M7)</f>
        <v>11144.210306249999</v>
      </c>
    </row>
    <row r="8" spans="1:14" ht="15.6" x14ac:dyDescent="0.3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.6" x14ac:dyDescent="0.3">
      <c r="A9" s="31" t="s">
        <v>38</v>
      </c>
      <c r="B9" s="32">
        <f>SUM(B3:B4)-B7</f>
        <v>1211.6070687500001</v>
      </c>
      <c r="C9" s="32">
        <f t="shared" ref="C9:M9" si="6">SUM(C3:C4)-C7</f>
        <v>1832.3450437500003</v>
      </c>
      <c r="D9" s="32">
        <f t="shared" si="6"/>
        <v>1481.9046125</v>
      </c>
      <c r="E9" s="32">
        <f t="shared" si="6"/>
        <v>1481.9046125</v>
      </c>
      <c r="F9" s="32">
        <f t="shared" si="6"/>
        <v>1481.9046125</v>
      </c>
      <c r="G9" s="32">
        <f t="shared" si="6"/>
        <v>1481.9046125</v>
      </c>
      <c r="H9" s="32">
        <f t="shared" si="6"/>
        <v>1481.9046125</v>
      </c>
      <c r="I9" s="32">
        <f t="shared" si="6"/>
        <v>1481.9046125</v>
      </c>
      <c r="J9" s="32">
        <f t="shared" si="6"/>
        <v>2277.862803125</v>
      </c>
      <c r="K9" s="32">
        <f t="shared" si="6"/>
        <v>2277.862803125</v>
      </c>
      <c r="L9" s="32">
        <f t="shared" si="6"/>
        <v>2102.6425875</v>
      </c>
      <c r="M9" s="32">
        <f t="shared" si="6"/>
        <v>2102.6425875</v>
      </c>
      <c r="N9" s="32"/>
    </row>
    <row r="10" spans="1:14" x14ac:dyDescent="0.3">
      <c r="A10" s="9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ht="18" x14ac:dyDescent="0.35">
      <c r="A11" s="11" t="s">
        <v>14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x14ac:dyDescent="0.3">
      <c r="A12" s="14"/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4" x14ac:dyDescent="0.3">
      <c r="A13" s="22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4" x14ac:dyDescent="0.3">
      <c r="A14" s="22" t="s">
        <v>51</v>
      </c>
      <c r="B14" s="17">
        <v>500</v>
      </c>
      <c r="C14" s="17">
        <v>500</v>
      </c>
      <c r="D14" s="17">
        <v>500</v>
      </c>
      <c r="E14" s="17">
        <v>500</v>
      </c>
      <c r="F14" s="17">
        <v>500</v>
      </c>
      <c r="G14" s="17">
        <v>500</v>
      </c>
      <c r="H14" s="17">
        <v>500</v>
      </c>
      <c r="I14" s="17">
        <v>500</v>
      </c>
      <c r="J14" s="17">
        <v>500</v>
      </c>
      <c r="K14" s="17">
        <v>500</v>
      </c>
      <c r="L14" s="17">
        <v>500</v>
      </c>
      <c r="M14" s="17">
        <v>500</v>
      </c>
    </row>
    <row r="15" spans="1:14" x14ac:dyDescent="0.3">
      <c r="A15" s="14" t="s">
        <v>16</v>
      </c>
      <c r="B15" s="17">
        <v>35</v>
      </c>
      <c r="C15" s="17">
        <v>35</v>
      </c>
      <c r="D15" s="17">
        <v>35</v>
      </c>
      <c r="E15" s="17">
        <v>35</v>
      </c>
      <c r="F15" s="17">
        <v>35</v>
      </c>
      <c r="G15" s="17">
        <v>35</v>
      </c>
      <c r="H15" s="17">
        <v>35</v>
      </c>
      <c r="I15" s="17">
        <v>35</v>
      </c>
      <c r="J15" s="17">
        <v>35</v>
      </c>
      <c r="K15" s="17">
        <v>35</v>
      </c>
      <c r="L15" s="17">
        <v>35</v>
      </c>
      <c r="M15" s="17">
        <v>35</v>
      </c>
    </row>
    <row r="16" spans="1:14" x14ac:dyDescent="0.3">
      <c r="A16" s="22" t="s">
        <v>50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</row>
    <row r="17" spans="1:14" x14ac:dyDescent="0.3">
      <c r="A17" s="22" t="s">
        <v>49</v>
      </c>
      <c r="B17" s="17">
        <v>85</v>
      </c>
      <c r="C17" s="17">
        <v>85</v>
      </c>
      <c r="D17" s="17">
        <v>85</v>
      </c>
      <c r="E17" s="17">
        <v>85</v>
      </c>
      <c r="F17" s="17">
        <v>85</v>
      </c>
      <c r="G17" s="17">
        <v>85</v>
      </c>
      <c r="H17" s="17">
        <v>85</v>
      </c>
      <c r="I17" s="17">
        <v>85</v>
      </c>
      <c r="J17" s="17">
        <v>85</v>
      </c>
      <c r="K17" s="17">
        <v>85</v>
      </c>
      <c r="L17" s="17">
        <v>85</v>
      </c>
      <c r="M17" s="17">
        <v>85</v>
      </c>
    </row>
    <row r="18" spans="1:14" x14ac:dyDescent="0.3">
      <c r="A18" s="22" t="s">
        <v>48</v>
      </c>
      <c r="B18" s="17">
        <v>225</v>
      </c>
      <c r="C18" s="17">
        <v>225</v>
      </c>
      <c r="D18" s="17">
        <v>225</v>
      </c>
      <c r="E18" s="17">
        <v>225</v>
      </c>
      <c r="F18" s="17">
        <v>225</v>
      </c>
      <c r="G18" s="17">
        <v>225</v>
      </c>
      <c r="H18" s="17">
        <v>225</v>
      </c>
      <c r="I18" s="17">
        <v>225</v>
      </c>
      <c r="J18" s="17">
        <v>225</v>
      </c>
      <c r="K18" s="17">
        <v>225</v>
      </c>
      <c r="L18" s="17">
        <v>225</v>
      </c>
      <c r="M18" s="17">
        <v>225</v>
      </c>
    </row>
    <row r="19" spans="1:14" x14ac:dyDescent="0.3">
      <c r="A19" s="22" t="s">
        <v>45</v>
      </c>
      <c r="B19" s="17">
        <f>SUM($H$37:$H$39)*B34</f>
        <v>161.60000000000002</v>
      </c>
      <c r="C19" s="17">
        <f t="shared" ref="C19:M19" si="7">SUM($H$37:$H$39)*C34</f>
        <v>161.60000000000002</v>
      </c>
      <c r="D19" s="17">
        <f t="shared" si="7"/>
        <v>161.60000000000002</v>
      </c>
      <c r="E19" s="17">
        <f t="shared" si="7"/>
        <v>161.60000000000002</v>
      </c>
      <c r="F19" s="17">
        <f t="shared" si="7"/>
        <v>161.60000000000002</v>
      </c>
      <c r="G19" s="17">
        <f t="shared" si="7"/>
        <v>161.60000000000002</v>
      </c>
      <c r="H19" s="17">
        <f t="shared" si="7"/>
        <v>161.60000000000002</v>
      </c>
      <c r="I19" s="17">
        <f t="shared" si="7"/>
        <v>161.60000000000002</v>
      </c>
      <c r="J19" s="17">
        <f t="shared" si="7"/>
        <v>161.60000000000002</v>
      </c>
      <c r="K19" s="17">
        <f t="shared" si="7"/>
        <v>161.60000000000002</v>
      </c>
      <c r="L19" s="17">
        <f t="shared" si="7"/>
        <v>161.60000000000002</v>
      </c>
      <c r="M19" s="17">
        <f t="shared" si="7"/>
        <v>161.60000000000002</v>
      </c>
    </row>
    <row r="20" spans="1:14" x14ac:dyDescent="0.3">
      <c r="A20" s="22" t="s">
        <v>44</v>
      </c>
      <c r="B20" s="17">
        <f>SUM($H$37:$H$39)*B33</f>
        <v>141.39999999999998</v>
      </c>
      <c r="C20" s="17">
        <f t="shared" ref="C20:M20" si="8">SUM($H$37:$H$39)*C33</f>
        <v>141.39999999999998</v>
      </c>
      <c r="D20" s="17">
        <f t="shared" si="8"/>
        <v>141.39999999999998</v>
      </c>
      <c r="E20" s="17">
        <f t="shared" si="8"/>
        <v>141.39999999999998</v>
      </c>
      <c r="F20" s="17">
        <f t="shared" si="8"/>
        <v>141.39999999999998</v>
      </c>
      <c r="G20" s="17">
        <f t="shared" si="8"/>
        <v>141.39999999999998</v>
      </c>
      <c r="H20" s="17">
        <f t="shared" si="8"/>
        <v>141.39999999999998</v>
      </c>
      <c r="I20" s="17">
        <f t="shared" si="8"/>
        <v>141.39999999999998</v>
      </c>
      <c r="J20" s="17">
        <f t="shared" si="8"/>
        <v>141.39999999999998</v>
      </c>
      <c r="K20" s="17">
        <f t="shared" si="8"/>
        <v>141.39999999999998</v>
      </c>
      <c r="L20" s="17">
        <f t="shared" si="8"/>
        <v>141.39999999999998</v>
      </c>
      <c r="M20" s="17">
        <f t="shared" si="8"/>
        <v>141.39999999999998</v>
      </c>
    </row>
    <row r="21" spans="1:14" x14ac:dyDescent="0.3">
      <c r="A21" s="22" t="s">
        <v>43</v>
      </c>
      <c r="B21" s="17">
        <v>50</v>
      </c>
      <c r="C21" s="17">
        <v>50</v>
      </c>
      <c r="D21" s="17">
        <v>50</v>
      </c>
      <c r="E21" s="17">
        <v>50</v>
      </c>
      <c r="F21" s="17">
        <v>50</v>
      </c>
      <c r="G21" s="17">
        <v>50</v>
      </c>
      <c r="H21" s="17">
        <v>50</v>
      </c>
      <c r="I21" s="17">
        <v>50</v>
      </c>
      <c r="J21" s="17">
        <v>50</v>
      </c>
      <c r="K21" s="17">
        <v>50</v>
      </c>
      <c r="L21" s="17">
        <v>50</v>
      </c>
      <c r="M21" s="17">
        <v>50</v>
      </c>
    </row>
    <row r="22" spans="1:14" x14ac:dyDescent="0.3">
      <c r="A22" s="22" t="s">
        <v>42</v>
      </c>
      <c r="B22" s="17">
        <f>SUM(B3:B4)*0.035</f>
        <v>65.240380625</v>
      </c>
      <c r="C22" s="17">
        <f t="shared" ref="C22:M22" si="9">SUM(C3:C4)*0.035</f>
        <v>98.664733125000012</v>
      </c>
      <c r="D22" s="17">
        <f t="shared" si="9"/>
        <v>79.794863750000005</v>
      </c>
      <c r="E22" s="17">
        <f t="shared" si="9"/>
        <v>79.794863750000005</v>
      </c>
      <c r="F22" s="17">
        <f t="shared" si="9"/>
        <v>79.794863750000005</v>
      </c>
      <c r="G22" s="17">
        <f t="shared" si="9"/>
        <v>79.794863750000005</v>
      </c>
      <c r="H22" s="17">
        <f t="shared" si="9"/>
        <v>79.794863750000005</v>
      </c>
      <c r="I22" s="17">
        <f t="shared" si="9"/>
        <v>79.794863750000005</v>
      </c>
      <c r="J22" s="17">
        <f t="shared" si="9"/>
        <v>122.65415093750002</v>
      </c>
      <c r="K22" s="17">
        <f t="shared" si="9"/>
        <v>122.65415093750002</v>
      </c>
      <c r="L22" s="17">
        <f t="shared" si="9"/>
        <v>113.21921625000002</v>
      </c>
      <c r="M22" s="17">
        <f t="shared" si="9"/>
        <v>113.21921625000002</v>
      </c>
      <c r="N22" s="7"/>
    </row>
    <row r="23" spans="1:14" x14ac:dyDescent="0.3">
      <c r="A23" s="22" t="s">
        <v>41</v>
      </c>
      <c r="B23" s="17">
        <f>SUM(B3:B4)*0.08</f>
        <v>149.12087</v>
      </c>
      <c r="C23" s="17">
        <f t="shared" ref="C23:M23" si="10">SUM(C3:C4)*0.08</f>
        <v>225.51939000000002</v>
      </c>
      <c r="D23" s="17">
        <f t="shared" si="10"/>
        <v>182.38826</v>
      </c>
      <c r="E23" s="17">
        <f t="shared" si="10"/>
        <v>182.38826</v>
      </c>
      <c r="F23" s="17">
        <f t="shared" si="10"/>
        <v>182.38826</v>
      </c>
      <c r="G23" s="17">
        <f t="shared" si="10"/>
        <v>182.38826</v>
      </c>
      <c r="H23" s="17">
        <f t="shared" si="10"/>
        <v>182.38826</v>
      </c>
      <c r="I23" s="17">
        <f t="shared" si="10"/>
        <v>182.38826</v>
      </c>
      <c r="J23" s="17">
        <f t="shared" si="10"/>
        <v>280.35234500000001</v>
      </c>
      <c r="K23" s="17">
        <f t="shared" si="10"/>
        <v>280.35234500000001</v>
      </c>
      <c r="L23" s="17">
        <f t="shared" si="10"/>
        <v>258.78678000000002</v>
      </c>
      <c r="M23" s="17">
        <f t="shared" si="10"/>
        <v>258.78678000000002</v>
      </c>
      <c r="N23" s="7"/>
    </row>
    <row r="24" spans="1:14" x14ac:dyDescent="0.3">
      <c r="A24" s="22" t="s">
        <v>40</v>
      </c>
      <c r="B24" s="17">
        <v>110</v>
      </c>
      <c r="C24" s="17">
        <v>111</v>
      </c>
      <c r="D24" s="17">
        <v>112</v>
      </c>
      <c r="E24" s="17">
        <v>113</v>
      </c>
      <c r="F24" s="17">
        <v>114</v>
      </c>
      <c r="G24" s="17">
        <v>115</v>
      </c>
      <c r="H24" s="17">
        <v>116</v>
      </c>
      <c r="I24" s="17">
        <v>117</v>
      </c>
      <c r="J24" s="17">
        <v>118</v>
      </c>
      <c r="K24" s="17">
        <v>119</v>
      </c>
      <c r="L24" s="17">
        <v>120</v>
      </c>
      <c r="M24" s="17">
        <v>121</v>
      </c>
      <c r="N24" s="7"/>
    </row>
    <row r="25" spans="1:14" x14ac:dyDescent="0.3">
      <c r="A25" s="34" t="s">
        <v>39</v>
      </c>
      <c r="B25" s="17">
        <f>-PMT(4.75%/12,240,65000)</f>
        <v>420.04535805454503</v>
      </c>
      <c r="C25" s="17">
        <f t="shared" ref="C25:M25" si="11">-PMT(4.75%/12,240,65000)</f>
        <v>420.04535805454503</v>
      </c>
      <c r="D25" s="17">
        <f t="shared" si="11"/>
        <v>420.04535805454503</v>
      </c>
      <c r="E25" s="17">
        <f t="shared" si="11"/>
        <v>420.04535805454503</v>
      </c>
      <c r="F25" s="17">
        <f t="shared" si="11"/>
        <v>420.04535805454503</v>
      </c>
      <c r="G25" s="17">
        <f t="shared" si="11"/>
        <v>420.04535805454503</v>
      </c>
      <c r="H25" s="17">
        <f t="shared" si="11"/>
        <v>420.04535805454503</v>
      </c>
      <c r="I25" s="17">
        <f t="shared" si="11"/>
        <v>420.04535805454503</v>
      </c>
      <c r="J25" s="17">
        <f t="shared" si="11"/>
        <v>420.04535805454503</v>
      </c>
      <c r="K25" s="17">
        <f t="shared" si="11"/>
        <v>420.04535805454503</v>
      </c>
      <c r="L25" s="17">
        <f t="shared" si="11"/>
        <v>420.04535805454503</v>
      </c>
      <c r="M25" s="17">
        <f t="shared" si="11"/>
        <v>420.04535805454503</v>
      </c>
      <c r="N25" s="7"/>
    </row>
    <row r="26" spans="1:14" ht="15.6" x14ac:dyDescent="0.3">
      <c r="A26" s="13" t="s">
        <v>13</v>
      </c>
      <c r="B26" s="17">
        <f t="shared" ref="B26:M26" si="12">SUM(B12:B25)</f>
        <v>2042.4066086795449</v>
      </c>
      <c r="C26" s="17">
        <f t="shared" si="12"/>
        <v>2153.229481179545</v>
      </c>
      <c r="D26" s="17">
        <f t="shared" si="12"/>
        <v>2092.228481804545</v>
      </c>
      <c r="E26" s="17">
        <f t="shared" si="12"/>
        <v>2093.228481804545</v>
      </c>
      <c r="F26" s="17">
        <f t="shared" si="12"/>
        <v>2094.228481804545</v>
      </c>
      <c r="G26" s="18">
        <f t="shared" si="12"/>
        <v>2095.228481804545</v>
      </c>
      <c r="H26" s="18">
        <f t="shared" si="12"/>
        <v>2096.228481804545</v>
      </c>
      <c r="I26" s="17">
        <f t="shared" si="12"/>
        <v>2097.228481804545</v>
      </c>
      <c r="J26" s="17">
        <f t="shared" si="12"/>
        <v>2239.0518539920449</v>
      </c>
      <c r="K26" s="17">
        <f t="shared" si="12"/>
        <v>2240.0518539920449</v>
      </c>
      <c r="L26" s="17">
        <f t="shared" si="12"/>
        <v>2210.0513543045449</v>
      </c>
      <c r="M26" s="17">
        <f t="shared" si="12"/>
        <v>2211.0513543045449</v>
      </c>
      <c r="N26" s="7"/>
    </row>
    <row r="27" spans="1:14" ht="15.6" x14ac:dyDescent="0.3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" x14ac:dyDescent="0.35">
      <c r="A28" s="11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3">
      <c r="A29" s="4" t="s">
        <v>38</v>
      </c>
      <c r="B29" s="6">
        <f>B9</f>
        <v>1211.6070687500001</v>
      </c>
      <c r="C29" s="6">
        <f t="shared" ref="C29:M29" si="13">C9</f>
        <v>1832.3450437500003</v>
      </c>
      <c r="D29" s="6">
        <f t="shared" si="13"/>
        <v>1481.9046125</v>
      </c>
      <c r="E29" s="6">
        <f t="shared" si="13"/>
        <v>1481.9046125</v>
      </c>
      <c r="F29" s="6">
        <f t="shared" si="13"/>
        <v>1481.9046125</v>
      </c>
      <c r="G29" s="6">
        <f t="shared" si="13"/>
        <v>1481.9046125</v>
      </c>
      <c r="H29" s="6">
        <f t="shared" si="13"/>
        <v>1481.9046125</v>
      </c>
      <c r="I29" s="6">
        <f t="shared" si="13"/>
        <v>1481.9046125</v>
      </c>
      <c r="J29" s="6">
        <f t="shared" si="13"/>
        <v>2277.862803125</v>
      </c>
      <c r="K29" s="6">
        <f t="shared" si="13"/>
        <v>2277.862803125</v>
      </c>
      <c r="L29" s="6">
        <f t="shared" si="13"/>
        <v>2102.6425875</v>
      </c>
      <c r="M29" s="6">
        <f t="shared" si="13"/>
        <v>2102.6425875</v>
      </c>
      <c r="N29" s="7"/>
    </row>
    <row r="30" spans="1:14" x14ac:dyDescent="0.3">
      <c r="A30" s="1" t="s">
        <v>18</v>
      </c>
      <c r="B30" s="6">
        <f>B26</f>
        <v>2042.4066086795449</v>
      </c>
      <c r="C30" s="6">
        <f>C26</f>
        <v>2153.229481179545</v>
      </c>
      <c r="D30" s="6">
        <f t="shared" ref="D30:M30" si="14">D26</f>
        <v>2092.228481804545</v>
      </c>
      <c r="E30" s="6">
        <f t="shared" si="14"/>
        <v>2093.228481804545</v>
      </c>
      <c r="F30" s="6">
        <f t="shared" si="14"/>
        <v>2094.228481804545</v>
      </c>
      <c r="G30" s="6">
        <f t="shared" si="14"/>
        <v>2095.228481804545</v>
      </c>
      <c r="H30" s="6">
        <f t="shared" si="14"/>
        <v>2096.228481804545</v>
      </c>
      <c r="I30" s="6">
        <f t="shared" si="14"/>
        <v>2097.228481804545</v>
      </c>
      <c r="J30" s="6">
        <f t="shared" si="14"/>
        <v>2239.0518539920449</v>
      </c>
      <c r="K30" s="6">
        <f t="shared" si="14"/>
        <v>2240.0518539920449</v>
      </c>
      <c r="L30" s="6">
        <f t="shared" si="14"/>
        <v>2210.0513543045449</v>
      </c>
      <c r="M30" s="6">
        <f t="shared" si="14"/>
        <v>2211.0513543045449</v>
      </c>
      <c r="N30" s="7"/>
    </row>
    <row r="31" spans="1:14" ht="21" x14ac:dyDescent="0.4">
      <c r="A31" s="15" t="s">
        <v>17</v>
      </c>
      <c r="B31" s="16">
        <f>B29-B30</f>
        <v>-830.79953992954484</v>
      </c>
      <c r="C31" s="16">
        <f>C29-C30</f>
        <v>-320.88443742954473</v>
      </c>
      <c r="D31" s="16">
        <f t="shared" ref="D31:M31" si="15">D29-D30</f>
        <v>-610.32386930454504</v>
      </c>
      <c r="E31" s="16">
        <f t="shared" si="15"/>
        <v>-611.32386930454504</v>
      </c>
      <c r="F31" s="16">
        <f t="shared" si="15"/>
        <v>-612.32386930454504</v>
      </c>
      <c r="G31" s="16">
        <f t="shared" si="15"/>
        <v>-613.32386930454504</v>
      </c>
      <c r="H31" s="16">
        <f t="shared" si="15"/>
        <v>-614.32386930454504</v>
      </c>
      <c r="I31" s="16">
        <f t="shared" si="15"/>
        <v>-615.32386930454504</v>
      </c>
      <c r="J31" s="16">
        <f t="shared" si="15"/>
        <v>38.810949132955102</v>
      </c>
      <c r="K31" s="16">
        <f t="shared" si="15"/>
        <v>37.810949132955102</v>
      </c>
      <c r="L31" s="16">
        <f t="shared" si="15"/>
        <v>-107.40876680454494</v>
      </c>
      <c r="M31" s="16">
        <f t="shared" si="15"/>
        <v>-108.40876680454494</v>
      </c>
      <c r="N31" s="7"/>
    </row>
    <row r="32" spans="1:14" ht="21" x14ac:dyDescent="0.4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7"/>
    </row>
    <row r="33" spans="1:14" ht="21" x14ac:dyDescent="0.4">
      <c r="A33" s="23" t="s">
        <v>46</v>
      </c>
      <c r="B33" s="35">
        <v>0.7</v>
      </c>
      <c r="C33" s="35">
        <v>0.7</v>
      </c>
      <c r="D33" s="35">
        <v>0.7</v>
      </c>
      <c r="E33" s="35">
        <v>0.7</v>
      </c>
      <c r="F33" s="35">
        <v>0.7</v>
      </c>
      <c r="G33" s="35">
        <v>0.7</v>
      </c>
      <c r="H33" s="35">
        <v>0.7</v>
      </c>
      <c r="I33" s="35">
        <v>0.7</v>
      </c>
      <c r="J33" s="35">
        <v>0.7</v>
      </c>
      <c r="K33" s="35">
        <v>0.7</v>
      </c>
      <c r="L33" s="35">
        <v>0.7</v>
      </c>
      <c r="M33" s="35">
        <v>0.7</v>
      </c>
      <c r="N33" s="7"/>
    </row>
    <row r="34" spans="1:14" ht="21" x14ac:dyDescent="0.4">
      <c r="A34" s="23" t="s">
        <v>47</v>
      </c>
      <c r="B34" s="36">
        <v>0.8</v>
      </c>
      <c r="C34" s="36">
        <v>0.8</v>
      </c>
      <c r="D34" s="36">
        <v>0.8</v>
      </c>
      <c r="E34" s="36">
        <v>0.8</v>
      </c>
      <c r="F34" s="36">
        <v>0.8</v>
      </c>
      <c r="G34" s="36">
        <v>0.8</v>
      </c>
      <c r="H34" s="36">
        <v>0.8</v>
      </c>
      <c r="I34" s="36">
        <v>0.8</v>
      </c>
      <c r="J34" s="36">
        <v>0.8</v>
      </c>
      <c r="K34" s="36">
        <v>0.8</v>
      </c>
      <c r="L34" s="36">
        <v>0.8</v>
      </c>
      <c r="M34" s="36">
        <v>0.8</v>
      </c>
      <c r="N34" s="7"/>
    </row>
    <row r="35" spans="1:14" ht="21" x14ac:dyDescent="0.4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7"/>
    </row>
    <row r="36" spans="1:14" x14ac:dyDescent="0.3">
      <c r="A36" s="10"/>
      <c r="B36" s="7" t="s">
        <v>23</v>
      </c>
      <c r="C36" s="7" t="s">
        <v>24</v>
      </c>
      <c r="D36" s="7" t="s">
        <v>25</v>
      </c>
      <c r="E36" s="25" t="s">
        <v>26</v>
      </c>
      <c r="F36" s="25" t="s">
        <v>27</v>
      </c>
      <c r="G36" s="25" t="s">
        <v>28</v>
      </c>
      <c r="H36" s="7"/>
      <c r="I36" s="7"/>
      <c r="J36" s="7"/>
      <c r="K36" s="7"/>
      <c r="L36" s="7"/>
      <c r="M36" s="7"/>
      <c r="N36" s="7"/>
    </row>
    <row r="37" spans="1:14" x14ac:dyDescent="0.3">
      <c r="A37" s="10" t="s">
        <v>20</v>
      </c>
      <c r="B37" s="20">
        <v>20</v>
      </c>
      <c r="C37" s="20">
        <v>12</v>
      </c>
      <c r="D37" s="20">
        <v>12</v>
      </c>
      <c r="E37" s="20">
        <v>12</v>
      </c>
      <c r="F37" s="20">
        <v>25</v>
      </c>
      <c r="G37" s="20">
        <v>20</v>
      </c>
      <c r="H37" s="20">
        <f>SUM(B37:G37)</f>
        <v>101</v>
      </c>
      <c r="I37" s="20"/>
      <c r="J37" s="20"/>
      <c r="K37" s="20"/>
      <c r="L37" s="20"/>
      <c r="M37" s="20">
        <v>0</v>
      </c>
      <c r="N37" s="7"/>
    </row>
    <row r="38" spans="1:14" x14ac:dyDescent="0.3">
      <c r="A38" s="10" t="s">
        <v>22</v>
      </c>
      <c r="B38" s="20">
        <v>10</v>
      </c>
      <c r="C38" s="20">
        <v>6</v>
      </c>
      <c r="D38" s="20">
        <v>6</v>
      </c>
      <c r="E38" s="20">
        <v>6</v>
      </c>
      <c r="F38" s="20">
        <v>12</v>
      </c>
      <c r="G38" s="20">
        <v>10</v>
      </c>
      <c r="H38" s="20">
        <f>SUM(B38:G38)</f>
        <v>50</v>
      </c>
      <c r="I38" s="20"/>
      <c r="J38" s="20"/>
      <c r="K38" s="20"/>
      <c r="L38" s="20"/>
      <c r="M38" s="20">
        <v>0</v>
      </c>
      <c r="N38" s="7"/>
    </row>
    <row r="39" spans="1:14" x14ac:dyDescent="0.3">
      <c r="A39" s="10" t="s">
        <v>31</v>
      </c>
      <c r="B39" s="7">
        <v>10</v>
      </c>
      <c r="C39" s="7">
        <v>6</v>
      </c>
      <c r="D39" s="7">
        <v>6</v>
      </c>
      <c r="E39" s="25">
        <v>6</v>
      </c>
      <c r="F39" s="25">
        <v>13</v>
      </c>
      <c r="G39" s="25">
        <v>10</v>
      </c>
      <c r="H39" s="20">
        <f>SUM(B39:G39)</f>
        <v>51</v>
      </c>
      <c r="I39" s="7"/>
      <c r="J39" s="7"/>
      <c r="K39" s="7"/>
      <c r="L39" s="7"/>
      <c r="M39" s="7"/>
      <c r="N39" s="7"/>
    </row>
    <row r="40" spans="1:14" x14ac:dyDescent="0.3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3">
      <c r="A41" s="10"/>
      <c r="B41" s="7">
        <v>12</v>
      </c>
      <c r="C41" s="7">
        <v>16</v>
      </c>
      <c r="D41" s="7">
        <v>24</v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3">
      <c r="A42" s="10" t="s">
        <v>29</v>
      </c>
      <c r="B42" s="27">
        <v>2.25</v>
      </c>
      <c r="C42" s="27">
        <v>2.5</v>
      </c>
      <c r="D42" s="27">
        <v>2.75</v>
      </c>
      <c r="E42" s="29">
        <f>SUM(B42:D42)</f>
        <v>7.5</v>
      </c>
      <c r="F42" s="29">
        <f>E42/3</f>
        <v>2.5</v>
      </c>
      <c r="G42" s="7"/>
      <c r="H42" s="29">
        <f t="shared" ref="H42:H43" si="16">F42*H37</f>
        <v>252.5</v>
      </c>
      <c r="I42" s="29">
        <f>H42*4.33</f>
        <v>1093.325</v>
      </c>
      <c r="J42" s="7"/>
      <c r="K42" s="7"/>
      <c r="L42" s="7"/>
      <c r="M42" s="7"/>
      <c r="N42" s="7"/>
    </row>
    <row r="43" spans="1:14" x14ac:dyDescent="0.3">
      <c r="A43" s="26" t="s">
        <v>30</v>
      </c>
      <c r="B43" s="27">
        <v>3.75</v>
      </c>
      <c r="C43" s="27">
        <v>4</v>
      </c>
      <c r="D43" s="27">
        <v>4.25</v>
      </c>
      <c r="E43" s="29">
        <f t="shared" ref="E43:E44" si="17">SUM(B43:D43)</f>
        <v>12</v>
      </c>
      <c r="F43" s="29">
        <f>E43/3</f>
        <v>4</v>
      </c>
      <c r="G43" s="7"/>
      <c r="H43" s="29">
        <f t="shared" si="16"/>
        <v>200</v>
      </c>
      <c r="I43" s="29">
        <f t="shared" ref="I43:I44" si="18">H43*4.33</f>
        <v>866</v>
      </c>
      <c r="J43" s="7"/>
      <c r="K43" s="7"/>
      <c r="L43" s="7"/>
      <c r="M43" s="7"/>
      <c r="N43" s="7"/>
    </row>
    <row r="44" spans="1:14" x14ac:dyDescent="0.3">
      <c r="A44" s="26" t="s">
        <v>31</v>
      </c>
      <c r="B44" s="27">
        <v>4.25</v>
      </c>
      <c r="C44" s="27">
        <v>4.5</v>
      </c>
      <c r="D44" s="28"/>
      <c r="E44" s="29">
        <f t="shared" si="17"/>
        <v>8.75</v>
      </c>
      <c r="F44" s="29">
        <f>E44/2</f>
        <v>4.375</v>
      </c>
      <c r="G44" s="7"/>
      <c r="H44" s="29">
        <f>F44*H39</f>
        <v>223.125</v>
      </c>
      <c r="I44" s="29">
        <f t="shared" si="18"/>
        <v>966.13125000000002</v>
      </c>
      <c r="J44" s="7"/>
      <c r="K44" s="7"/>
      <c r="L44" s="7"/>
      <c r="M44" s="7"/>
      <c r="N44" s="7"/>
    </row>
    <row r="45" spans="1:14" x14ac:dyDescent="0.3">
      <c r="A45" s="7"/>
      <c r="B45" s="7"/>
      <c r="C45" s="7"/>
      <c r="D45" s="7"/>
      <c r="E45" s="7"/>
      <c r="F45" s="7"/>
      <c r="G45" s="7"/>
      <c r="H45" s="7"/>
      <c r="I45" s="29">
        <f>SUM(I42:I44)</f>
        <v>2925.4562500000002</v>
      </c>
      <c r="J45" s="7"/>
      <c r="K45" s="7"/>
      <c r="L45" s="7"/>
      <c r="M45" s="7"/>
      <c r="N45" s="7"/>
    </row>
    <row r="46" spans="1:14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3">
      <c r="A47" s="26" t="s">
        <v>32</v>
      </c>
      <c r="B47" s="30">
        <v>0.3</v>
      </c>
      <c r="C47" s="30">
        <v>0.5</v>
      </c>
      <c r="D47" s="30">
        <v>0.4</v>
      </c>
      <c r="E47" s="30">
        <v>0.4</v>
      </c>
      <c r="F47" s="30">
        <v>0.4</v>
      </c>
      <c r="G47" s="30">
        <v>0.4</v>
      </c>
      <c r="H47" s="30">
        <v>0.4</v>
      </c>
      <c r="I47" s="30">
        <v>0.4</v>
      </c>
      <c r="J47" s="30">
        <v>0.65</v>
      </c>
      <c r="K47" s="30">
        <v>0.65</v>
      </c>
      <c r="L47" s="30">
        <v>0.6</v>
      </c>
      <c r="M47" s="30">
        <v>0.6</v>
      </c>
      <c r="N47" s="7"/>
    </row>
    <row r="48" spans="1:14" x14ac:dyDescent="0.3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7"/>
    </row>
    <row r="49" spans="1:14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3">
      <c r="A50" s="10"/>
      <c r="B50" s="7" t="s">
        <v>23</v>
      </c>
      <c r="C50" s="7" t="s">
        <v>24</v>
      </c>
      <c r="D50" s="7" t="s">
        <v>25</v>
      </c>
      <c r="E50" s="25" t="s">
        <v>26</v>
      </c>
      <c r="F50" s="25" t="s">
        <v>27</v>
      </c>
      <c r="G50" s="25" t="s">
        <v>28</v>
      </c>
      <c r="H50" s="7"/>
      <c r="I50" s="7"/>
      <c r="J50" s="7"/>
      <c r="K50" s="7"/>
      <c r="L50" s="7"/>
      <c r="M50" s="7"/>
      <c r="N50" s="7"/>
    </row>
    <row r="51" spans="1:14" x14ac:dyDescent="0.3">
      <c r="A51" s="10" t="s">
        <v>33</v>
      </c>
      <c r="B51" s="20">
        <v>20</v>
      </c>
      <c r="C51" s="20">
        <v>12</v>
      </c>
      <c r="D51" s="20">
        <v>12</v>
      </c>
      <c r="E51" s="20">
        <v>12</v>
      </c>
      <c r="F51" s="20">
        <v>25</v>
      </c>
      <c r="G51" s="20">
        <v>20</v>
      </c>
      <c r="H51" s="20">
        <f>SUM(B51:G51)</f>
        <v>101</v>
      </c>
      <c r="I51" s="20"/>
      <c r="J51" s="20"/>
      <c r="K51" s="20"/>
      <c r="L51" s="20"/>
      <c r="M51" s="20">
        <v>0</v>
      </c>
      <c r="N51" s="7"/>
    </row>
    <row r="52" spans="1:14" x14ac:dyDescent="0.3">
      <c r="A52" s="10" t="s">
        <v>34</v>
      </c>
      <c r="B52" s="20">
        <v>10</v>
      </c>
      <c r="C52" s="20">
        <v>6</v>
      </c>
      <c r="D52" s="20">
        <v>6</v>
      </c>
      <c r="E52" s="20">
        <v>6</v>
      </c>
      <c r="F52" s="20">
        <v>12</v>
      </c>
      <c r="G52" s="20">
        <v>10</v>
      </c>
      <c r="H52" s="20">
        <f>SUM(B52:G52)</f>
        <v>50</v>
      </c>
      <c r="I52" s="20"/>
      <c r="J52" s="20"/>
      <c r="K52" s="20"/>
      <c r="L52" s="20"/>
      <c r="M52" s="20">
        <v>0</v>
      </c>
      <c r="N52" s="7"/>
    </row>
    <row r="53" spans="1:14" x14ac:dyDescent="0.3">
      <c r="A53" s="10" t="s">
        <v>35</v>
      </c>
      <c r="B53" s="7">
        <v>10</v>
      </c>
      <c r="C53" s="7">
        <v>6</v>
      </c>
      <c r="D53" s="7">
        <v>6</v>
      </c>
      <c r="E53" s="25">
        <v>6</v>
      </c>
      <c r="F53" s="25">
        <v>13</v>
      </c>
      <c r="G53" s="25">
        <v>10</v>
      </c>
      <c r="H53" s="20">
        <f>SUM(B53:G53)</f>
        <v>51</v>
      </c>
      <c r="I53" s="7"/>
      <c r="J53" s="7"/>
      <c r="K53" s="7"/>
      <c r="L53" s="7"/>
      <c r="M53" s="7"/>
      <c r="N53" s="7"/>
    </row>
    <row r="54" spans="1:14" x14ac:dyDescent="0.3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3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3">
      <c r="A56" s="10" t="s">
        <v>33</v>
      </c>
      <c r="B56" s="27">
        <v>2.5</v>
      </c>
      <c r="C56" s="27">
        <v>2.5</v>
      </c>
      <c r="D56" s="27">
        <v>2.5</v>
      </c>
      <c r="E56" s="29">
        <f>SUM(B56:D56)</f>
        <v>7.5</v>
      </c>
      <c r="F56" s="29">
        <f>E56/3</f>
        <v>2.5</v>
      </c>
      <c r="G56" s="7"/>
      <c r="H56" s="29">
        <f t="shared" ref="H56:H57" si="19">F56*H51</f>
        <v>252.5</v>
      </c>
      <c r="I56" s="29">
        <f>H56*4.33</f>
        <v>1093.325</v>
      </c>
      <c r="J56" s="7"/>
      <c r="K56" s="7"/>
      <c r="L56" s="7"/>
      <c r="M56" s="7"/>
      <c r="N56" s="7"/>
    </row>
    <row r="57" spans="1:14" x14ac:dyDescent="0.3">
      <c r="A57" s="10" t="s">
        <v>34</v>
      </c>
      <c r="B57" s="27">
        <v>1.75</v>
      </c>
      <c r="C57" s="27">
        <v>1.75</v>
      </c>
      <c r="D57" s="27">
        <v>1.75</v>
      </c>
      <c r="E57" s="29">
        <f t="shared" ref="E57:E58" si="20">SUM(B57:D57)</f>
        <v>5.25</v>
      </c>
      <c r="F57" s="29">
        <f>E57/3</f>
        <v>1.75</v>
      </c>
      <c r="G57" s="7"/>
      <c r="H57" s="29">
        <f t="shared" si="19"/>
        <v>87.5</v>
      </c>
      <c r="I57" s="29">
        <f t="shared" ref="I57:I58" si="21">H57*4.33</f>
        <v>378.875</v>
      </c>
      <c r="J57" s="7"/>
      <c r="K57" s="7"/>
      <c r="L57" s="7"/>
      <c r="M57" s="7"/>
      <c r="N57" s="7"/>
    </row>
    <row r="58" spans="1:14" x14ac:dyDescent="0.3">
      <c r="A58" s="10" t="s">
        <v>35</v>
      </c>
      <c r="B58" s="27">
        <v>3</v>
      </c>
      <c r="C58" s="27">
        <v>3</v>
      </c>
      <c r="D58" s="28">
        <v>3</v>
      </c>
      <c r="E58" s="29">
        <f t="shared" si="20"/>
        <v>9</v>
      </c>
      <c r="F58" s="29">
        <f>E58/2</f>
        <v>4.5</v>
      </c>
      <c r="G58" s="7"/>
      <c r="H58" s="29">
        <f>F58*H53</f>
        <v>229.5</v>
      </c>
      <c r="I58" s="29">
        <f t="shared" si="21"/>
        <v>993.73500000000001</v>
      </c>
      <c r="J58" s="7"/>
      <c r="K58" s="7"/>
      <c r="L58" s="7"/>
      <c r="M58" s="7"/>
      <c r="N58" s="7"/>
    </row>
    <row r="59" spans="1:14" x14ac:dyDescent="0.3">
      <c r="A59" s="7"/>
      <c r="B59" s="7"/>
      <c r="C59" s="7"/>
      <c r="D59" s="7"/>
      <c r="E59" s="7"/>
      <c r="F59" s="7"/>
      <c r="G59" s="7"/>
      <c r="H59" s="7"/>
      <c r="I59" s="29">
        <f>SUM(I56:I58)</f>
        <v>2465.9349999999999</v>
      </c>
      <c r="J59" s="7"/>
      <c r="K59" s="7"/>
      <c r="L59" s="7"/>
      <c r="M59" s="7"/>
      <c r="N59" s="7"/>
    </row>
    <row r="60" spans="1:14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3">
      <c r="A61" s="26" t="s">
        <v>32</v>
      </c>
      <c r="B61" s="30">
        <v>0.4</v>
      </c>
      <c r="C61" s="30">
        <v>0.55000000000000004</v>
      </c>
      <c r="D61" s="30">
        <v>0.45</v>
      </c>
      <c r="E61" s="30">
        <v>0.45</v>
      </c>
      <c r="F61" s="30">
        <v>0.45</v>
      </c>
      <c r="G61" s="30">
        <v>0.45</v>
      </c>
      <c r="H61" s="30">
        <v>0.45</v>
      </c>
      <c r="I61" s="30">
        <v>0.45</v>
      </c>
      <c r="J61" s="30">
        <v>0.65</v>
      </c>
      <c r="K61" s="30">
        <v>0.65</v>
      </c>
      <c r="L61" s="30">
        <v>0.6</v>
      </c>
      <c r="M61" s="30">
        <v>0.6</v>
      </c>
      <c r="N61" s="7"/>
    </row>
    <row r="62" spans="1:14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4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4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4" x14ac:dyDescent="0.3">
      <c r="A182" s="7"/>
      <c r="B182" s="7"/>
      <c r="C182" s="7"/>
      <c r="D182" s="7"/>
    </row>
    <row r="183" spans="1:14" x14ac:dyDescent="0.3">
      <c r="A183" s="7"/>
      <c r="B183" s="7"/>
      <c r="C183" s="7"/>
      <c r="D183" s="7"/>
    </row>
    <row r="184" spans="1:14" x14ac:dyDescent="0.3">
      <c r="A184" s="7"/>
      <c r="C184" s="7"/>
    </row>
  </sheetData>
  <pageMargins left="0.25" right="0.25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/>
  </sheetViews>
  <sheetFormatPr defaultRowHeight="14.4" x14ac:dyDescent="0.3"/>
  <cols>
    <col min="1" max="1" width="26.33203125" bestFit="1" customWidth="1"/>
    <col min="2" max="2" width="12.109375" bestFit="1" customWidth="1"/>
    <col min="3" max="3" width="13.5546875" bestFit="1" customWidth="1"/>
    <col min="4" max="4" width="10.5546875" bestFit="1" customWidth="1"/>
    <col min="5" max="5" width="11.109375" bestFit="1" customWidth="1"/>
    <col min="6" max="8" width="10.44140625" bestFit="1" customWidth="1"/>
    <col min="9" max="9" width="10.88671875" bestFit="1" customWidth="1"/>
    <col min="10" max="10" width="14.88671875" bestFit="1" customWidth="1"/>
    <col min="11" max="11" width="12.109375" bestFit="1" customWidth="1"/>
    <col min="12" max="12" width="14.88671875" bestFit="1" customWidth="1"/>
    <col min="13" max="13" width="14" bestFit="1" customWidth="1"/>
    <col min="14" max="14" width="11.5546875" bestFit="1" customWidth="1"/>
  </cols>
  <sheetData>
    <row r="1" spans="1:14" ht="18.600000000000001" thickBot="1" x14ac:dyDescent="0.4">
      <c r="A1" s="5">
        <v>2016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36</v>
      </c>
    </row>
    <row r="2" spans="1:14" ht="18" x14ac:dyDescent="0.35">
      <c r="A2" s="11" t="s">
        <v>12</v>
      </c>
      <c r="B2" s="17">
        <v>0</v>
      </c>
      <c r="C2" s="19">
        <f>B31</f>
        <v>-566.94449492954504</v>
      </c>
      <c r="D2" s="19">
        <f>C2+C31</f>
        <v>-755.90140985909011</v>
      </c>
      <c r="E2" s="19">
        <f t="shared" ref="E2:M2" si="0">D2+D31</f>
        <v>-1102.3702341636349</v>
      </c>
      <c r="F2" s="19">
        <f t="shared" si="0"/>
        <v>-1449.8390584681797</v>
      </c>
      <c r="G2" s="19">
        <f t="shared" si="0"/>
        <v>-1732.3441215227247</v>
      </c>
      <c r="H2" s="19">
        <f t="shared" si="0"/>
        <v>-2015.8491845772696</v>
      </c>
      <c r="I2" s="19">
        <f t="shared" si="0"/>
        <v>-2300.3542476318144</v>
      </c>
      <c r="J2" s="19">
        <f t="shared" si="0"/>
        <v>-2519.8955494363595</v>
      </c>
      <c r="K2" s="19">
        <f t="shared" si="0"/>
        <v>-2349.1570778034043</v>
      </c>
      <c r="L2" s="19">
        <f t="shared" si="0"/>
        <v>-2179.418606170449</v>
      </c>
      <c r="M2" s="19">
        <f t="shared" si="0"/>
        <v>-2220.8636117249935</v>
      </c>
      <c r="N2" s="19">
        <f>M2</f>
        <v>-2220.8636117249935</v>
      </c>
    </row>
    <row r="3" spans="1:14" x14ac:dyDescent="0.3">
      <c r="A3" s="21" t="s">
        <v>20</v>
      </c>
      <c r="B3" s="17">
        <f>$I$45*B47</f>
        <v>877.63687500000003</v>
      </c>
      <c r="C3" s="17">
        <f t="shared" ref="C3:M3" si="1">$I$45*C47</f>
        <v>1462.7281250000001</v>
      </c>
      <c r="D3" s="17">
        <f t="shared" si="1"/>
        <v>1170.1825000000001</v>
      </c>
      <c r="E3" s="17">
        <f t="shared" si="1"/>
        <v>1170.1825000000001</v>
      </c>
      <c r="F3" s="17">
        <f t="shared" si="1"/>
        <v>1170.1825000000001</v>
      </c>
      <c r="G3" s="17">
        <f t="shared" si="1"/>
        <v>1170.1825000000001</v>
      </c>
      <c r="H3" s="17">
        <f t="shared" si="1"/>
        <v>1170.1825000000001</v>
      </c>
      <c r="I3" s="17">
        <f t="shared" si="1"/>
        <v>1170.1825000000001</v>
      </c>
      <c r="J3" s="17">
        <f t="shared" si="1"/>
        <v>1901.5465625000002</v>
      </c>
      <c r="K3" s="17">
        <f t="shared" si="1"/>
        <v>1901.5465625000002</v>
      </c>
      <c r="L3" s="17">
        <f t="shared" si="1"/>
        <v>1755.2737500000001</v>
      </c>
      <c r="M3" s="17">
        <f t="shared" si="1"/>
        <v>1755.2737500000001</v>
      </c>
      <c r="N3" s="17">
        <f t="shared" ref="N3:N5" si="2">SUM(B3:M3)</f>
        <v>16675.100624999999</v>
      </c>
    </row>
    <row r="4" spans="1:14" x14ac:dyDescent="0.3">
      <c r="A4" s="22" t="s">
        <v>21</v>
      </c>
      <c r="B4" s="17">
        <f>$I$59*B61</f>
        <v>1479.5609999999999</v>
      </c>
      <c r="C4" s="17">
        <f t="shared" ref="C4:M4" si="3">$I$59*C61</f>
        <v>1602.8577500000001</v>
      </c>
      <c r="D4" s="17">
        <f t="shared" si="3"/>
        <v>1602.8577500000001</v>
      </c>
      <c r="E4" s="17">
        <f t="shared" si="3"/>
        <v>1602.8577500000001</v>
      </c>
      <c r="F4" s="17">
        <f t="shared" si="3"/>
        <v>1726.1544999999999</v>
      </c>
      <c r="G4" s="17">
        <f t="shared" si="3"/>
        <v>1726.1544999999999</v>
      </c>
      <c r="H4" s="17">
        <f t="shared" si="3"/>
        <v>1726.1544999999999</v>
      </c>
      <c r="I4" s="17">
        <f t="shared" si="3"/>
        <v>1849.4512500000001</v>
      </c>
      <c r="J4" s="17">
        <f t="shared" si="3"/>
        <v>1849.4512500000001</v>
      </c>
      <c r="K4" s="17">
        <f t="shared" si="3"/>
        <v>1849.4512500000001</v>
      </c>
      <c r="L4" s="17">
        <f t="shared" si="3"/>
        <v>1602.8577500000001</v>
      </c>
      <c r="M4" s="17">
        <f t="shared" si="3"/>
        <v>1602.8577500000001</v>
      </c>
      <c r="N4" s="17">
        <f t="shared" si="2"/>
        <v>20220.667000000001</v>
      </c>
    </row>
    <row r="5" spans="1:14" ht="15.6" x14ac:dyDescent="0.3">
      <c r="A5" s="13" t="s">
        <v>15</v>
      </c>
      <c r="B5" s="17">
        <f t="shared" ref="B5:M5" si="4">SUM(B2:B4)</f>
        <v>2357.1978749999998</v>
      </c>
      <c r="C5" s="17">
        <f t="shared" si="4"/>
        <v>2498.6413800704549</v>
      </c>
      <c r="D5" s="17">
        <f t="shared" si="4"/>
        <v>2017.1388401409101</v>
      </c>
      <c r="E5" s="18">
        <f t="shared" si="4"/>
        <v>1670.6700158363653</v>
      </c>
      <c r="F5" s="18">
        <f t="shared" si="4"/>
        <v>1446.4979415318203</v>
      </c>
      <c r="G5" s="18">
        <f t="shared" si="4"/>
        <v>1163.9928784772753</v>
      </c>
      <c r="H5" s="18">
        <f t="shared" si="4"/>
        <v>880.48781542273036</v>
      </c>
      <c r="I5" s="18">
        <f t="shared" si="4"/>
        <v>719.27950236818583</v>
      </c>
      <c r="J5" s="18">
        <f t="shared" si="4"/>
        <v>1231.1022630636407</v>
      </c>
      <c r="K5" s="18">
        <f t="shared" si="4"/>
        <v>1401.840734696596</v>
      </c>
      <c r="L5" s="18">
        <f t="shared" si="4"/>
        <v>1178.7128938295511</v>
      </c>
      <c r="M5" s="17">
        <f t="shared" si="4"/>
        <v>1137.2678882750067</v>
      </c>
      <c r="N5" s="17">
        <f t="shared" si="2"/>
        <v>17702.830028712538</v>
      </c>
    </row>
    <row r="6" spans="1:14" ht="15.6" x14ac:dyDescent="0.3">
      <c r="A6" s="31"/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2"/>
      <c r="N6" s="32"/>
    </row>
    <row r="7" spans="1:14" ht="15.6" x14ac:dyDescent="0.3">
      <c r="A7" s="31" t="s">
        <v>37</v>
      </c>
      <c r="B7" s="32">
        <f>SUM(B3:B4)*0.35</f>
        <v>825.0192562499999</v>
      </c>
      <c r="C7" s="32">
        <f t="shared" ref="C7:M7" si="5">SUM(C3:C4)*0.35</f>
        <v>1072.9550562500001</v>
      </c>
      <c r="D7" s="32">
        <f t="shared" si="5"/>
        <v>970.56408749999991</v>
      </c>
      <c r="E7" s="32">
        <f t="shared" si="5"/>
        <v>970.56408749999991</v>
      </c>
      <c r="F7" s="32">
        <f t="shared" si="5"/>
        <v>1013.71795</v>
      </c>
      <c r="G7" s="32">
        <f t="shared" si="5"/>
        <v>1013.71795</v>
      </c>
      <c r="H7" s="32">
        <f t="shared" si="5"/>
        <v>1013.71795</v>
      </c>
      <c r="I7" s="32">
        <f t="shared" si="5"/>
        <v>1056.8718125</v>
      </c>
      <c r="J7" s="32">
        <f t="shared" si="5"/>
        <v>1312.8492343749999</v>
      </c>
      <c r="K7" s="32">
        <f t="shared" si="5"/>
        <v>1312.8492343749999</v>
      </c>
      <c r="L7" s="32">
        <f t="shared" si="5"/>
        <v>1175.3460250000001</v>
      </c>
      <c r="M7" s="32">
        <f t="shared" si="5"/>
        <v>1175.3460250000001</v>
      </c>
      <c r="N7" s="32">
        <f>SUM(B7:M7)</f>
        <v>12913.518668750003</v>
      </c>
    </row>
    <row r="8" spans="1:14" ht="15.6" x14ac:dyDescent="0.3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.6" x14ac:dyDescent="0.3">
      <c r="A9" s="31" t="s">
        <v>38</v>
      </c>
      <c r="B9" s="32">
        <f>SUM(B3:B4)-B7</f>
        <v>1532.1786187499999</v>
      </c>
      <c r="C9" s="32">
        <f t="shared" ref="C9:M9" si="6">SUM(C3:C4)-C7</f>
        <v>1992.6308187500001</v>
      </c>
      <c r="D9" s="32">
        <f t="shared" si="6"/>
        <v>1802.4761625000001</v>
      </c>
      <c r="E9" s="32">
        <f t="shared" si="6"/>
        <v>1802.4761625000001</v>
      </c>
      <c r="F9" s="32">
        <f t="shared" si="6"/>
        <v>1882.61905</v>
      </c>
      <c r="G9" s="32">
        <f t="shared" si="6"/>
        <v>1882.61905</v>
      </c>
      <c r="H9" s="32">
        <f t="shared" si="6"/>
        <v>1882.61905</v>
      </c>
      <c r="I9" s="32">
        <f t="shared" si="6"/>
        <v>1962.7619374999999</v>
      </c>
      <c r="J9" s="32">
        <f t="shared" si="6"/>
        <v>2438.1485781250003</v>
      </c>
      <c r="K9" s="32">
        <f t="shared" si="6"/>
        <v>2438.1485781250003</v>
      </c>
      <c r="L9" s="32">
        <f t="shared" si="6"/>
        <v>2182.7854750000006</v>
      </c>
      <c r="M9" s="32">
        <f t="shared" si="6"/>
        <v>2182.7854750000006</v>
      </c>
      <c r="N9" s="32"/>
    </row>
    <row r="10" spans="1:14" x14ac:dyDescent="0.3">
      <c r="A10" s="9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ht="18" x14ac:dyDescent="0.35">
      <c r="A11" s="11" t="s">
        <v>14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x14ac:dyDescent="0.3">
      <c r="A12" s="14"/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4" x14ac:dyDescent="0.3">
      <c r="A13" s="22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4" x14ac:dyDescent="0.3">
      <c r="A14" s="22" t="s">
        <v>51</v>
      </c>
      <c r="B14" s="17">
        <v>500</v>
      </c>
      <c r="C14" s="17">
        <v>500</v>
      </c>
      <c r="D14" s="17">
        <v>500</v>
      </c>
      <c r="E14" s="17">
        <v>500</v>
      </c>
      <c r="F14" s="17">
        <v>500</v>
      </c>
      <c r="G14" s="17">
        <v>500</v>
      </c>
      <c r="H14" s="17">
        <v>500</v>
      </c>
      <c r="I14" s="17">
        <v>500</v>
      </c>
      <c r="J14" s="17">
        <v>500</v>
      </c>
      <c r="K14" s="17">
        <v>500</v>
      </c>
      <c r="L14" s="17">
        <v>500</v>
      </c>
      <c r="M14" s="17">
        <v>500</v>
      </c>
    </row>
    <row r="15" spans="1:14" x14ac:dyDescent="0.3">
      <c r="A15" s="14" t="s">
        <v>16</v>
      </c>
      <c r="B15" s="17">
        <v>35</v>
      </c>
      <c r="C15" s="17">
        <v>35</v>
      </c>
      <c r="D15" s="17">
        <v>35</v>
      </c>
      <c r="E15" s="17">
        <v>35</v>
      </c>
      <c r="F15" s="17">
        <v>35</v>
      </c>
      <c r="G15" s="17">
        <v>35</v>
      </c>
      <c r="H15" s="17">
        <v>35</v>
      </c>
      <c r="I15" s="17">
        <v>35</v>
      </c>
      <c r="J15" s="17">
        <v>35</v>
      </c>
      <c r="K15" s="17">
        <v>35</v>
      </c>
      <c r="L15" s="17">
        <v>35</v>
      </c>
      <c r="M15" s="17">
        <v>35</v>
      </c>
    </row>
    <row r="16" spans="1:14" x14ac:dyDescent="0.3">
      <c r="A16" s="22" t="s">
        <v>50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</row>
    <row r="17" spans="1:14" x14ac:dyDescent="0.3">
      <c r="A17" s="22" t="s">
        <v>49</v>
      </c>
      <c r="B17" s="17">
        <v>85</v>
      </c>
      <c r="C17" s="17">
        <v>85</v>
      </c>
      <c r="D17" s="17">
        <v>85</v>
      </c>
      <c r="E17" s="17">
        <v>85</v>
      </c>
      <c r="F17" s="17">
        <v>85</v>
      </c>
      <c r="G17" s="17">
        <v>85</v>
      </c>
      <c r="H17" s="17">
        <v>85</v>
      </c>
      <c r="I17" s="17">
        <v>85</v>
      </c>
      <c r="J17" s="17">
        <v>85</v>
      </c>
      <c r="K17" s="17">
        <v>85</v>
      </c>
      <c r="L17" s="17">
        <v>85</v>
      </c>
      <c r="M17" s="17">
        <v>85</v>
      </c>
    </row>
    <row r="18" spans="1:14" x14ac:dyDescent="0.3">
      <c r="A18" s="22" t="s">
        <v>48</v>
      </c>
      <c r="B18" s="17">
        <v>225</v>
      </c>
      <c r="C18" s="17">
        <v>225</v>
      </c>
      <c r="D18" s="17">
        <v>225</v>
      </c>
      <c r="E18" s="17">
        <v>225</v>
      </c>
      <c r="F18" s="17">
        <v>225</v>
      </c>
      <c r="G18" s="17">
        <v>225</v>
      </c>
      <c r="H18" s="17">
        <v>225</v>
      </c>
      <c r="I18" s="17">
        <v>225</v>
      </c>
      <c r="J18" s="17">
        <v>225</v>
      </c>
      <c r="K18" s="17">
        <v>225</v>
      </c>
      <c r="L18" s="17">
        <v>225</v>
      </c>
      <c r="M18" s="17">
        <v>225</v>
      </c>
    </row>
    <row r="19" spans="1:14" x14ac:dyDescent="0.3">
      <c r="A19" s="22" t="s">
        <v>45</v>
      </c>
      <c r="B19" s="17">
        <f>SUM($H$37:$H$39)*B34</f>
        <v>161.60000000000002</v>
      </c>
      <c r="C19" s="17">
        <f t="shared" ref="C19:M19" si="7">SUM($H$37:$H$39)*C34</f>
        <v>161.60000000000002</v>
      </c>
      <c r="D19" s="17">
        <f t="shared" si="7"/>
        <v>161.60000000000002</v>
      </c>
      <c r="E19" s="17">
        <f t="shared" si="7"/>
        <v>161.60000000000002</v>
      </c>
      <c r="F19" s="17">
        <f t="shared" si="7"/>
        <v>161.60000000000002</v>
      </c>
      <c r="G19" s="17">
        <f t="shared" si="7"/>
        <v>161.60000000000002</v>
      </c>
      <c r="H19" s="17">
        <f t="shared" si="7"/>
        <v>161.60000000000002</v>
      </c>
      <c r="I19" s="17">
        <f t="shared" si="7"/>
        <v>161.60000000000002</v>
      </c>
      <c r="J19" s="17">
        <f t="shared" si="7"/>
        <v>161.60000000000002</v>
      </c>
      <c r="K19" s="17">
        <f t="shared" si="7"/>
        <v>161.60000000000002</v>
      </c>
      <c r="L19" s="17">
        <f t="shared" si="7"/>
        <v>161.60000000000002</v>
      </c>
      <c r="M19" s="17">
        <f t="shared" si="7"/>
        <v>161.60000000000002</v>
      </c>
    </row>
    <row r="20" spans="1:14" x14ac:dyDescent="0.3">
      <c r="A20" s="22" t="s">
        <v>44</v>
      </c>
      <c r="B20" s="17">
        <f>SUM($H$37:$H$39)*B33</f>
        <v>141.39999999999998</v>
      </c>
      <c r="C20" s="17">
        <f t="shared" ref="C20:M20" si="8">SUM($H$37:$H$39)*C33</f>
        <v>141.39999999999998</v>
      </c>
      <c r="D20" s="17">
        <f t="shared" si="8"/>
        <v>141.39999999999998</v>
      </c>
      <c r="E20" s="17">
        <f t="shared" si="8"/>
        <v>141.39999999999998</v>
      </c>
      <c r="F20" s="17">
        <f t="shared" si="8"/>
        <v>141.39999999999998</v>
      </c>
      <c r="G20" s="17">
        <f t="shared" si="8"/>
        <v>141.39999999999998</v>
      </c>
      <c r="H20" s="17">
        <f t="shared" si="8"/>
        <v>141.39999999999998</v>
      </c>
      <c r="I20" s="17">
        <f t="shared" si="8"/>
        <v>141.39999999999998</v>
      </c>
      <c r="J20" s="17">
        <f t="shared" si="8"/>
        <v>141.39999999999998</v>
      </c>
      <c r="K20" s="17">
        <f t="shared" si="8"/>
        <v>141.39999999999998</v>
      </c>
      <c r="L20" s="17">
        <f t="shared" si="8"/>
        <v>141.39999999999998</v>
      </c>
      <c r="M20" s="17">
        <f t="shared" si="8"/>
        <v>141.39999999999998</v>
      </c>
    </row>
    <row r="21" spans="1:14" x14ac:dyDescent="0.3">
      <c r="A21" s="22" t="s">
        <v>43</v>
      </c>
      <c r="B21" s="17">
        <v>50</v>
      </c>
      <c r="C21" s="17">
        <v>50</v>
      </c>
      <c r="D21" s="17">
        <v>50</v>
      </c>
      <c r="E21" s="17">
        <v>50</v>
      </c>
      <c r="F21" s="17">
        <v>50</v>
      </c>
      <c r="G21" s="17">
        <v>50</v>
      </c>
      <c r="H21" s="17">
        <v>50</v>
      </c>
      <c r="I21" s="17">
        <v>50</v>
      </c>
      <c r="J21" s="17">
        <v>50</v>
      </c>
      <c r="K21" s="17">
        <v>50</v>
      </c>
      <c r="L21" s="17">
        <v>50</v>
      </c>
      <c r="M21" s="17">
        <v>50</v>
      </c>
    </row>
    <row r="22" spans="1:14" x14ac:dyDescent="0.3">
      <c r="A22" s="22" t="s">
        <v>42</v>
      </c>
      <c r="B22" s="17">
        <f>SUM(B3:B4)*0.035</f>
        <v>82.501925624999998</v>
      </c>
      <c r="C22" s="17">
        <f t="shared" ref="C22:M22" si="9">SUM(C3:C4)*0.035</f>
        <v>107.29550562500002</v>
      </c>
      <c r="D22" s="17">
        <f t="shared" si="9"/>
        <v>97.056408750000003</v>
      </c>
      <c r="E22" s="17">
        <f t="shared" si="9"/>
        <v>97.056408750000003</v>
      </c>
      <c r="F22" s="17">
        <f t="shared" si="9"/>
        <v>101.37179500000001</v>
      </c>
      <c r="G22" s="17">
        <f t="shared" si="9"/>
        <v>101.37179500000001</v>
      </c>
      <c r="H22" s="17">
        <f t="shared" si="9"/>
        <v>101.37179500000001</v>
      </c>
      <c r="I22" s="17">
        <f t="shared" si="9"/>
        <v>105.68718125000001</v>
      </c>
      <c r="J22" s="17">
        <f t="shared" si="9"/>
        <v>131.28492343750003</v>
      </c>
      <c r="K22" s="17">
        <f t="shared" si="9"/>
        <v>131.28492343750003</v>
      </c>
      <c r="L22" s="17">
        <f t="shared" si="9"/>
        <v>117.53460250000002</v>
      </c>
      <c r="M22" s="17">
        <f t="shared" si="9"/>
        <v>117.53460250000002</v>
      </c>
      <c r="N22" s="7"/>
    </row>
    <row r="23" spans="1:14" x14ac:dyDescent="0.3">
      <c r="A23" s="22" t="s">
        <v>41</v>
      </c>
      <c r="B23" s="17">
        <f>SUM(B3:B4)*0.08</f>
        <v>188.57583</v>
      </c>
      <c r="C23" s="17">
        <f t="shared" ref="C23:M23" si="10">SUM(C3:C4)*0.08</f>
        <v>245.24687000000003</v>
      </c>
      <c r="D23" s="17">
        <f t="shared" si="10"/>
        <v>221.84322</v>
      </c>
      <c r="E23" s="17">
        <f t="shared" si="10"/>
        <v>221.84322</v>
      </c>
      <c r="F23" s="17">
        <f t="shared" si="10"/>
        <v>231.70696000000001</v>
      </c>
      <c r="G23" s="17">
        <f t="shared" si="10"/>
        <v>231.70696000000001</v>
      </c>
      <c r="H23" s="17">
        <f t="shared" si="10"/>
        <v>231.70696000000001</v>
      </c>
      <c r="I23" s="17">
        <f t="shared" si="10"/>
        <v>241.57069999999999</v>
      </c>
      <c r="J23" s="17">
        <f t="shared" si="10"/>
        <v>300.07982500000003</v>
      </c>
      <c r="K23" s="17">
        <f t="shared" si="10"/>
        <v>300.07982500000003</v>
      </c>
      <c r="L23" s="17">
        <f t="shared" si="10"/>
        <v>268.65052000000003</v>
      </c>
      <c r="M23" s="17">
        <f t="shared" si="10"/>
        <v>268.65052000000003</v>
      </c>
      <c r="N23" s="7"/>
    </row>
    <row r="24" spans="1:14" x14ac:dyDescent="0.3">
      <c r="A24" s="22" t="s">
        <v>40</v>
      </c>
      <c r="B24" s="17">
        <v>110</v>
      </c>
      <c r="C24" s="17">
        <v>111</v>
      </c>
      <c r="D24" s="17">
        <v>112</v>
      </c>
      <c r="E24" s="17">
        <v>113</v>
      </c>
      <c r="F24" s="17">
        <v>114</v>
      </c>
      <c r="G24" s="17">
        <v>115</v>
      </c>
      <c r="H24" s="17">
        <v>116</v>
      </c>
      <c r="I24" s="17">
        <v>117</v>
      </c>
      <c r="J24" s="17">
        <v>118</v>
      </c>
      <c r="K24" s="17">
        <v>119</v>
      </c>
      <c r="L24" s="17">
        <v>120</v>
      </c>
      <c r="M24" s="17">
        <v>121</v>
      </c>
      <c r="N24" s="7"/>
    </row>
    <row r="25" spans="1:14" x14ac:dyDescent="0.3">
      <c r="A25" s="34" t="s">
        <v>39</v>
      </c>
      <c r="B25" s="17">
        <f>-PMT(4.75%/12,240,65000)</f>
        <v>420.04535805454503</v>
      </c>
      <c r="C25" s="17">
        <f t="shared" ref="C25:M25" si="11">-PMT(4.75%/12,240,65000)</f>
        <v>420.04535805454503</v>
      </c>
      <c r="D25" s="17">
        <f t="shared" si="11"/>
        <v>420.04535805454503</v>
      </c>
      <c r="E25" s="17">
        <f t="shared" si="11"/>
        <v>420.04535805454503</v>
      </c>
      <c r="F25" s="17">
        <f t="shared" si="11"/>
        <v>420.04535805454503</v>
      </c>
      <c r="G25" s="17">
        <f t="shared" si="11"/>
        <v>420.04535805454503</v>
      </c>
      <c r="H25" s="17">
        <f t="shared" si="11"/>
        <v>420.04535805454503</v>
      </c>
      <c r="I25" s="17">
        <f t="shared" si="11"/>
        <v>420.04535805454503</v>
      </c>
      <c r="J25" s="17">
        <f t="shared" si="11"/>
        <v>420.04535805454503</v>
      </c>
      <c r="K25" s="17">
        <f t="shared" si="11"/>
        <v>420.04535805454503</v>
      </c>
      <c r="L25" s="17">
        <f t="shared" si="11"/>
        <v>420.04535805454503</v>
      </c>
      <c r="M25" s="17">
        <f t="shared" si="11"/>
        <v>420.04535805454503</v>
      </c>
      <c r="N25" s="7"/>
    </row>
    <row r="26" spans="1:14" ht="15.6" x14ac:dyDescent="0.3">
      <c r="A26" s="13" t="s">
        <v>13</v>
      </c>
      <c r="B26" s="17">
        <f t="shared" ref="B26:M26" si="12">SUM(B12:B25)</f>
        <v>2099.123113679545</v>
      </c>
      <c r="C26" s="17">
        <f t="shared" si="12"/>
        <v>2181.5877336795452</v>
      </c>
      <c r="D26" s="17">
        <f t="shared" si="12"/>
        <v>2148.9449868045449</v>
      </c>
      <c r="E26" s="17">
        <f t="shared" si="12"/>
        <v>2149.9449868045449</v>
      </c>
      <c r="F26" s="17">
        <f t="shared" si="12"/>
        <v>2165.124113054545</v>
      </c>
      <c r="G26" s="18">
        <f t="shared" si="12"/>
        <v>2166.124113054545</v>
      </c>
      <c r="H26" s="18">
        <f t="shared" si="12"/>
        <v>2167.124113054545</v>
      </c>
      <c r="I26" s="17">
        <f t="shared" si="12"/>
        <v>2182.3032393045451</v>
      </c>
      <c r="J26" s="17">
        <f t="shared" si="12"/>
        <v>2267.4101064920451</v>
      </c>
      <c r="K26" s="17">
        <f t="shared" si="12"/>
        <v>2268.4101064920451</v>
      </c>
      <c r="L26" s="17">
        <f t="shared" si="12"/>
        <v>2224.230480554545</v>
      </c>
      <c r="M26" s="17">
        <f t="shared" si="12"/>
        <v>2225.230480554545</v>
      </c>
      <c r="N26" s="7"/>
    </row>
    <row r="27" spans="1:14" ht="15.6" x14ac:dyDescent="0.3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" x14ac:dyDescent="0.35">
      <c r="A28" s="11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3">
      <c r="A29" s="4" t="s">
        <v>38</v>
      </c>
      <c r="B29" s="6">
        <f>B9</f>
        <v>1532.1786187499999</v>
      </c>
      <c r="C29" s="6">
        <f t="shared" ref="C29:M29" si="13">C9</f>
        <v>1992.6308187500001</v>
      </c>
      <c r="D29" s="6">
        <f t="shared" si="13"/>
        <v>1802.4761625000001</v>
      </c>
      <c r="E29" s="6">
        <f t="shared" si="13"/>
        <v>1802.4761625000001</v>
      </c>
      <c r="F29" s="6">
        <f t="shared" si="13"/>
        <v>1882.61905</v>
      </c>
      <c r="G29" s="6">
        <f t="shared" si="13"/>
        <v>1882.61905</v>
      </c>
      <c r="H29" s="6">
        <f t="shared" si="13"/>
        <v>1882.61905</v>
      </c>
      <c r="I29" s="6">
        <f t="shared" si="13"/>
        <v>1962.7619374999999</v>
      </c>
      <c r="J29" s="6">
        <f t="shared" si="13"/>
        <v>2438.1485781250003</v>
      </c>
      <c r="K29" s="6">
        <f t="shared" si="13"/>
        <v>2438.1485781250003</v>
      </c>
      <c r="L29" s="6">
        <f t="shared" si="13"/>
        <v>2182.7854750000006</v>
      </c>
      <c r="M29" s="6">
        <f t="shared" si="13"/>
        <v>2182.7854750000006</v>
      </c>
      <c r="N29" s="7"/>
    </row>
    <row r="30" spans="1:14" x14ac:dyDescent="0.3">
      <c r="A30" s="1" t="s">
        <v>18</v>
      </c>
      <c r="B30" s="6">
        <f>B26</f>
        <v>2099.123113679545</v>
      </c>
      <c r="C30" s="6">
        <f>C26</f>
        <v>2181.5877336795452</v>
      </c>
      <c r="D30" s="6">
        <f t="shared" ref="D30:M30" si="14">D26</f>
        <v>2148.9449868045449</v>
      </c>
      <c r="E30" s="6">
        <f t="shared" si="14"/>
        <v>2149.9449868045449</v>
      </c>
      <c r="F30" s="6">
        <f t="shared" si="14"/>
        <v>2165.124113054545</v>
      </c>
      <c r="G30" s="6">
        <f t="shared" si="14"/>
        <v>2166.124113054545</v>
      </c>
      <c r="H30" s="6">
        <f t="shared" si="14"/>
        <v>2167.124113054545</v>
      </c>
      <c r="I30" s="6">
        <f t="shared" si="14"/>
        <v>2182.3032393045451</v>
      </c>
      <c r="J30" s="6">
        <f t="shared" si="14"/>
        <v>2267.4101064920451</v>
      </c>
      <c r="K30" s="6">
        <f t="shared" si="14"/>
        <v>2268.4101064920451</v>
      </c>
      <c r="L30" s="6">
        <f t="shared" si="14"/>
        <v>2224.230480554545</v>
      </c>
      <c r="M30" s="6">
        <f t="shared" si="14"/>
        <v>2225.230480554545</v>
      </c>
      <c r="N30" s="7"/>
    </row>
    <row r="31" spans="1:14" ht="21" x14ac:dyDescent="0.4">
      <c r="A31" s="15" t="s">
        <v>17</v>
      </c>
      <c r="B31" s="16">
        <f>B29-B30</f>
        <v>-566.94449492954504</v>
      </c>
      <c r="C31" s="16">
        <f>C29-C30</f>
        <v>-188.95691492954506</v>
      </c>
      <c r="D31" s="16">
        <f t="shared" ref="D31:M31" si="15">D29-D30</f>
        <v>-346.4688243045448</v>
      </c>
      <c r="E31" s="16">
        <f t="shared" si="15"/>
        <v>-347.4688243045448</v>
      </c>
      <c r="F31" s="16">
        <f t="shared" si="15"/>
        <v>-282.50506305454496</v>
      </c>
      <c r="G31" s="16">
        <f t="shared" si="15"/>
        <v>-283.50506305454496</v>
      </c>
      <c r="H31" s="16">
        <f t="shared" si="15"/>
        <v>-284.50506305454496</v>
      </c>
      <c r="I31" s="16">
        <f t="shared" si="15"/>
        <v>-219.54130180454513</v>
      </c>
      <c r="J31" s="16">
        <f t="shared" si="15"/>
        <v>170.73847163295522</v>
      </c>
      <c r="K31" s="16">
        <f t="shared" si="15"/>
        <v>169.73847163295522</v>
      </c>
      <c r="L31" s="16">
        <f t="shared" si="15"/>
        <v>-41.445005554544423</v>
      </c>
      <c r="M31" s="16">
        <f t="shared" si="15"/>
        <v>-42.445005554544423</v>
      </c>
      <c r="N31" s="7"/>
    </row>
    <row r="32" spans="1:14" ht="21" x14ac:dyDescent="0.4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7"/>
    </row>
    <row r="33" spans="1:14" ht="21" x14ac:dyDescent="0.4">
      <c r="A33" s="23" t="s">
        <v>46</v>
      </c>
      <c r="B33" s="35">
        <v>0.7</v>
      </c>
      <c r="C33" s="35">
        <v>0.7</v>
      </c>
      <c r="D33" s="35">
        <v>0.7</v>
      </c>
      <c r="E33" s="35">
        <v>0.7</v>
      </c>
      <c r="F33" s="35">
        <v>0.7</v>
      </c>
      <c r="G33" s="35">
        <v>0.7</v>
      </c>
      <c r="H33" s="35">
        <v>0.7</v>
      </c>
      <c r="I33" s="35">
        <v>0.7</v>
      </c>
      <c r="J33" s="35">
        <v>0.7</v>
      </c>
      <c r="K33" s="35">
        <v>0.7</v>
      </c>
      <c r="L33" s="35">
        <v>0.7</v>
      </c>
      <c r="M33" s="35">
        <v>0.7</v>
      </c>
      <c r="N33" s="7"/>
    </row>
    <row r="34" spans="1:14" ht="21" x14ac:dyDescent="0.4">
      <c r="A34" s="23" t="s">
        <v>47</v>
      </c>
      <c r="B34" s="36">
        <v>0.8</v>
      </c>
      <c r="C34" s="36">
        <v>0.8</v>
      </c>
      <c r="D34" s="36">
        <v>0.8</v>
      </c>
      <c r="E34" s="36">
        <v>0.8</v>
      </c>
      <c r="F34" s="36">
        <v>0.8</v>
      </c>
      <c r="G34" s="36">
        <v>0.8</v>
      </c>
      <c r="H34" s="36">
        <v>0.8</v>
      </c>
      <c r="I34" s="36">
        <v>0.8</v>
      </c>
      <c r="J34" s="36">
        <v>0.8</v>
      </c>
      <c r="K34" s="36">
        <v>0.8</v>
      </c>
      <c r="L34" s="36">
        <v>0.8</v>
      </c>
      <c r="M34" s="36">
        <v>0.8</v>
      </c>
      <c r="N34" s="7"/>
    </row>
    <row r="35" spans="1:14" ht="21" x14ac:dyDescent="0.4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7"/>
    </row>
    <row r="36" spans="1:14" x14ac:dyDescent="0.3">
      <c r="A36" s="10"/>
      <c r="B36" s="7" t="s">
        <v>23</v>
      </c>
      <c r="C36" s="7" t="s">
        <v>24</v>
      </c>
      <c r="D36" s="7" t="s">
        <v>25</v>
      </c>
      <c r="E36" s="25" t="s">
        <v>26</v>
      </c>
      <c r="F36" s="25" t="s">
        <v>27</v>
      </c>
      <c r="G36" s="25" t="s">
        <v>28</v>
      </c>
      <c r="H36" s="7"/>
      <c r="I36" s="7"/>
      <c r="J36" s="7"/>
      <c r="K36" s="7"/>
      <c r="L36" s="7"/>
      <c r="M36" s="7"/>
      <c r="N36" s="7"/>
    </row>
    <row r="37" spans="1:14" x14ac:dyDescent="0.3">
      <c r="A37" s="10" t="s">
        <v>20</v>
      </c>
      <c r="B37" s="20">
        <v>20</v>
      </c>
      <c r="C37" s="20">
        <v>12</v>
      </c>
      <c r="D37" s="20">
        <v>12</v>
      </c>
      <c r="E37" s="20">
        <v>12</v>
      </c>
      <c r="F37" s="20">
        <v>25</v>
      </c>
      <c r="G37" s="20">
        <v>20</v>
      </c>
      <c r="H37" s="20">
        <f>SUM(B37:G37)</f>
        <v>101</v>
      </c>
      <c r="I37" s="20"/>
      <c r="J37" s="20"/>
      <c r="K37" s="20"/>
      <c r="L37" s="20"/>
      <c r="M37" s="20">
        <v>0</v>
      </c>
      <c r="N37" s="7"/>
    </row>
    <row r="38" spans="1:14" x14ac:dyDescent="0.3">
      <c r="A38" s="10" t="s">
        <v>22</v>
      </c>
      <c r="B38" s="20">
        <v>10</v>
      </c>
      <c r="C38" s="20">
        <v>6</v>
      </c>
      <c r="D38" s="20">
        <v>6</v>
      </c>
      <c r="E38" s="20">
        <v>6</v>
      </c>
      <c r="F38" s="20">
        <v>12</v>
      </c>
      <c r="G38" s="20">
        <v>10</v>
      </c>
      <c r="H38" s="20">
        <f>SUM(B38:G38)</f>
        <v>50</v>
      </c>
      <c r="I38" s="20"/>
      <c r="J38" s="20"/>
      <c r="K38" s="20"/>
      <c r="L38" s="20"/>
      <c r="M38" s="20">
        <v>0</v>
      </c>
      <c r="N38" s="7"/>
    </row>
    <row r="39" spans="1:14" x14ac:dyDescent="0.3">
      <c r="A39" s="10" t="s">
        <v>31</v>
      </c>
      <c r="B39" s="7">
        <v>10</v>
      </c>
      <c r="C39" s="7">
        <v>6</v>
      </c>
      <c r="D39" s="7">
        <v>6</v>
      </c>
      <c r="E39" s="25">
        <v>6</v>
      </c>
      <c r="F39" s="25">
        <v>13</v>
      </c>
      <c r="G39" s="25">
        <v>10</v>
      </c>
      <c r="H39" s="20">
        <f>SUM(B39:G39)</f>
        <v>51</v>
      </c>
      <c r="I39" s="7"/>
      <c r="J39" s="7"/>
      <c r="K39" s="7"/>
      <c r="L39" s="7"/>
      <c r="M39" s="7"/>
      <c r="N39" s="7"/>
    </row>
    <row r="40" spans="1:14" x14ac:dyDescent="0.3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3">
      <c r="A41" s="10"/>
      <c r="B41" s="7">
        <v>12</v>
      </c>
      <c r="C41" s="7">
        <v>16</v>
      </c>
      <c r="D41" s="7">
        <v>24</v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3">
      <c r="A42" s="10" t="s">
        <v>29</v>
      </c>
      <c r="B42" s="27">
        <v>2.25</v>
      </c>
      <c r="C42" s="27">
        <v>2.5</v>
      </c>
      <c r="D42" s="27">
        <v>2.75</v>
      </c>
      <c r="E42" s="29">
        <f>SUM(B42:D42)</f>
        <v>7.5</v>
      </c>
      <c r="F42" s="29">
        <f>E42/3</f>
        <v>2.5</v>
      </c>
      <c r="G42" s="7"/>
      <c r="H42" s="29">
        <f t="shared" ref="H42:H43" si="16">F42*H37</f>
        <v>252.5</v>
      </c>
      <c r="I42" s="29">
        <f>H42*4.33</f>
        <v>1093.325</v>
      </c>
      <c r="J42" s="7"/>
      <c r="K42" s="7"/>
      <c r="L42" s="7"/>
      <c r="M42" s="7"/>
      <c r="N42" s="7"/>
    </row>
    <row r="43" spans="1:14" x14ac:dyDescent="0.3">
      <c r="A43" s="26" t="s">
        <v>30</v>
      </c>
      <c r="B43" s="27">
        <v>3.75</v>
      </c>
      <c r="C43" s="27">
        <v>4</v>
      </c>
      <c r="D43" s="27">
        <v>4.25</v>
      </c>
      <c r="E43" s="29">
        <f t="shared" ref="E43:E44" si="17">SUM(B43:D43)</f>
        <v>12</v>
      </c>
      <c r="F43" s="29">
        <f>E43/3</f>
        <v>4</v>
      </c>
      <c r="G43" s="7"/>
      <c r="H43" s="29">
        <f t="shared" si="16"/>
        <v>200</v>
      </c>
      <c r="I43" s="29">
        <f t="shared" ref="I43:I44" si="18">H43*4.33</f>
        <v>866</v>
      </c>
      <c r="J43" s="7"/>
      <c r="K43" s="7"/>
      <c r="L43" s="7"/>
      <c r="M43" s="7"/>
      <c r="N43" s="7"/>
    </row>
    <row r="44" spans="1:14" x14ac:dyDescent="0.3">
      <c r="A44" s="26" t="s">
        <v>31</v>
      </c>
      <c r="B44" s="27">
        <v>4.25</v>
      </c>
      <c r="C44" s="27">
        <v>4.5</v>
      </c>
      <c r="D44" s="28"/>
      <c r="E44" s="29">
        <f t="shared" si="17"/>
        <v>8.75</v>
      </c>
      <c r="F44" s="29">
        <f>E44/2</f>
        <v>4.375</v>
      </c>
      <c r="G44" s="7"/>
      <c r="H44" s="29">
        <f>F44*H39</f>
        <v>223.125</v>
      </c>
      <c r="I44" s="29">
        <f t="shared" si="18"/>
        <v>966.13125000000002</v>
      </c>
      <c r="J44" s="7"/>
      <c r="K44" s="7"/>
      <c r="L44" s="7"/>
      <c r="M44" s="7"/>
      <c r="N44" s="7"/>
    </row>
    <row r="45" spans="1:14" x14ac:dyDescent="0.3">
      <c r="A45" s="7"/>
      <c r="B45" s="7"/>
      <c r="C45" s="7"/>
      <c r="D45" s="7"/>
      <c r="E45" s="7"/>
      <c r="F45" s="7"/>
      <c r="G45" s="7"/>
      <c r="H45" s="7"/>
      <c r="I45" s="29">
        <f>SUM(I42:I44)</f>
        <v>2925.4562500000002</v>
      </c>
      <c r="J45" s="7"/>
      <c r="K45" s="7"/>
      <c r="L45" s="7"/>
      <c r="M45" s="7"/>
      <c r="N45" s="7"/>
    </row>
    <row r="46" spans="1:14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3">
      <c r="A47" s="26" t="s">
        <v>32</v>
      </c>
      <c r="B47" s="30">
        <v>0.3</v>
      </c>
      <c r="C47" s="30">
        <v>0.5</v>
      </c>
      <c r="D47" s="30">
        <v>0.4</v>
      </c>
      <c r="E47" s="30">
        <v>0.4</v>
      </c>
      <c r="F47" s="30">
        <v>0.4</v>
      </c>
      <c r="G47" s="30">
        <v>0.4</v>
      </c>
      <c r="H47" s="30">
        <v>0.4</v>
      </c>
      <c r="I47" s="30">
        <v>0.4</v>
      </c>
      <c r="J47" s="30">
        <v>0.65</v>
      </c>
      <c r="K47" s="30">
        <v>0.65</v>
      </c>
      <c r="L47" s="30">
        <v>0.6</v>
      </c>
      <c r="M47" s="30">
        <v>0.6</v>
      </c>
      <c r="N47" s="7"/>
    </row>
    <row r="48" spans="1:14" x14ac:dyDescent="0.3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7"/>
    </row>
    <row r="49" spans="1:14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3">
      <c r="A50" s="10"/>
      <c r="B50" s="7" t="s">
        <v>23</v>
      </c>
      <c r="C50" s="7" t="s">
        <v>24</v>
      </c>
      <c r="D50" s="7" t="s">
        <v>25</v>
      </c>
      <c r="E50" s="25" t="s">
        <v>26</v>
      </c>
      <c r="F50" s="25" t="s">
        <v>27</v>
      </c>
      <c r="G50" s="25" t="s">
        <v>28</v>
      </c>
      <c r="H50" s="7"/>
      <c r="I50" s="7"/>
      <c r="J50" s="7"/>
      <c r="K50" s="7"/>
      <c r="L50" s="7"/>
      <c r="M50" s="7"/>
      <c r="N50" s="7"/>
    </row>
    <row r="51" spans="1:14" x14ac:dyDescent="0.3">
      <c r="A51" s="10" t="s">
        <v>33</v>
      </c>
      <c r="B51" s="20">
        <v>20</v>
      </c>
      <c r="C51" s="20">
        <v>12</v>
      </c>
      <c r="D51" s="20">
        <v>12</v>
      </c>
      <c r="E51" s="20">
        <v>12</v>
      </c>
      <c r="F51" s="20">
        <v>25</v>
      </c>
      <c r="G51" s="20">
        <v>20</v>
      </c>
      <c r="H51" s="20">
        <f>SUM(B51:G51)</f>
        <v>101</v>
      </c>
      <c r="I51" s="20"/>
      <c r="J51" s="20"/>
      <c r="K51" s="20"/>
      <c r="L51" s="20"/>
      <c r="M51" s="20">
        <v>0</v>
      </c>
      <c r="N51" s="7"/>
    </row>
    <row r="52" spans="1:14" x14ac:dyDescent="0.3">
      <c r="A52" s="10" t="s">
        <v>34</v>
      </c>
      <c r="B52" s="20">
        <v>10</v>
      </c>
      <c r="C52" s="20">
        <v>6</v>
      </c>
      <c r="D52" s="20">
        <v>6</v>
      </c>
      <c r="E52" s="20">
        <v>6</v>
      </c>
      <c r="F52" s="20">
        <v>12</v>
      </c>
      <c r="G52" s="20">
        <v>10</v>
      </c>
      <c r="H52" s="20">
        <f>SUM(B52:G52)</f>
        <v>50</v>
      </c>
      <c r="I52" s="20"/>
      <c r="J52" s="20"/>
      <c r="K52" s="20"/>
      <c r="L52" s="20"/>
      <c r="M52" s="20">
        <v>0</v>
      </c>
      <c r="N52" s="7"/>
    </row>
    <row r="53" spans="1:14" x14ac:dyDescent="0.3">
      <c r="A53" s="10" t="s">
        <v>35</v>
      </c>
      <c r="B53" s="7">
        <v>10</v>
      </c>
      <c r="C53" s="7">
        <v>6</v>
      </c>
      <c r="D53" s="7">
        <v>6</v>
      </c>
      <c r="E53" s="25">
        <v>6</v>
      </c>
      <c r="F53" s="25">
        <v>13</v>
      </c>
      <c r="G53" s="25">
        <v>10</v>
      </c>
      <c r="H53" s="20">
        <f>SUM(B53:G53)</f>
        <v>51</v>
      </c>
      <c r="I53" s="7"/>
      <c r="J53" s="7"/>
      <c r="K53" s="7"/>
      <c r="L53" s="7"/>
      <c r="M53" s="7"/>
      <c r="N53" s="7"/>
    </row>
    <row r="54" spans="1:14" x14ac:dyDescent="0.3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3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3">
      <c r="A56" s="10" t="s">
        <v>33</v>
      </c>
      <c r="B56" s="27">
        <v>2.5</v>
      </c>
      <c r="C56" s="27">
        <v>2.5</v>
      </c>
      <c r="D56" s="27">
        <v>2.5</v>
      </c>
      <c r="E56" s="29">
        <f>SUM(B56:D56)</f>
        <v>7.5</v>
      </c>
      <c r="F56" s="29">
        <f>E56/3</f>
        <v>2.5</v>
      </c>
      <c r="G56" s="7"/>
      <c r="H56" s="29">
        <f t="shared" ref="H56:H57" si="19">F56*H51</f>
        <v>252.5</v>
      </c>
      <c r="I56" s="29">
        <f>H56*4.33</f>
        <v>1093.325</v>
      </c>
      <c r="J56" s="7"/>
      <c r="K56" s="7"/>
      <c r="L56" s="7"/>
      <c r="M56" s="7"/>
      <c r="N56" s="7"/>
    </row>
    <row r="57" spans="1:14" x14ac:dyDescent="0.3">
      <c r="A57" s="10" t="s">
        <v>34</v>
      </c>
      <c r="B57" s="27">
        <v>1.75</v>
      </c>
      <c r="C57" s="27">
        <v>1.75</v>
      </c>
      <c r="D57" s="27">
        <v>1.75</v>
      </c>
      <c r="E57" s="29">
        <f t="shared" ref="E57:E58" si="20">SUM(B57:D57)</f>
        <v>5.25</v>
      </c>
      <c r="F57" s="29">
        <f>E57/3</f>
        <v>1.75</v>
      </c>
      <c r="G57" s="7"/>
      <c r="H57" s="29">
        <f t="shared" si="19"/>
        <v>87.5</v>
      </c>
      <c r="I57" s="29">
        <f t="shared" ref="I57:I58" si="21">H57*4.33</f>
        <v>378.875</v>
      </c>
      <c r="J57" s="7"/>
      <c r="K57" s="7"/>
      <c r="L57" s="7"/>
      <c r="M57" s="7"/>
      <c r="N57" s="7"/>
    </row>
    <row r="58" spans="1:14" x14ac:dyDescent="0.3">
      <c r="A58" s="10" t="s">
        <v>35</v>
      </c>
      <c r="B58" s="27">
        <v>3</v>
      </c>
      <c r="C58" s="27">
        <v>3</v>
      </c>
      <c r="D58" s="28">
        <v>3</v>
      </c>
      <c r="E58" s="29">
        <f t="shared" si="20"/>
        <v>9</v>
      </c>
      <c r="F58" s="29">
        <f>E58/2</f>
        <v>4.5</v>
      </c>
      <c r="G58" s="7"/>
      <c r="H58" s="29">
        <f>F58*H53</f>
        <v>229.5</v>
      </c>
      <c r="I58" s="29">
        <f t="shared" si="21"/>
        <v>993.73500000000001</v>
      </c>
      <c r="J58" s="7"/>
      <c r="K58" s="7"/>
      <c r="L58" s="7"/>
      <c r="M58" s="7"/>
      <c r="N58" s="7"/>
    </row>
    <row r="59" spans="1:14" x14ac:dyDescent="0.3">
      <c r="A59" s="7"/>
      <c r="B59" s="7"/>
      <c r="C59" s="7"/>
      <c r="D59" s="7"/>
      <c r="E59" s="7"/>
      <c r="F59" s="7"/>
      <c r="G59" s="7"/>
      <c r="H59" s="7"/>
      <c r="I59" s="29">
        <f>SUM(I56:I58)</f>
        <v>2465.9349999999999</v>
      </c>
      <c r="J59" s="7"/>
      <c r="K59" s="7"/>
      <c r="L59" s="7"/>
      <c r="M59" s="7"/>
      <c r="N59" s="7"/>
    </row>
    <row r="60" spans="1:14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3">
      <c r="A61" s="26" t="s">
        <v>32</v>
      </c>
      <c r="B61" s="30">
        <v>0.6</v>
      </c>
      <c r="C61" s="30">
        <v>0.65</v>
      </c>
      <c r="D61" s="30">
        <v>0.65</v>
      </c>
      <c r="E61" s="30">
        <v>0.65</v>
      </c>
      <c r="F61" s="30">
        <v>0.7</v>
      </c>
      <c r="G61" s="30">
        <v>0.7</v>
      </c>
      <c r="H61" s="30">
        <v>0.7</v>
      </c>
      <c r="I61" s="30">
        <v>0.75</v>
      </c>
      <c r="J61" s="30">
        <v>0.75</v>
      </c>
      <c r="K61" s="30">
        <v>0.75</v>
      </c>
      <c r="L61" s="30">
        <v>0.65</v>
      </c>
      <c r="M61" s="30">
        <v>0.65</v>
      </c>
      <c r="N61" s="7"/>
    </row>
    <row r="62" spans="1:14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4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4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4" x14ac:dyDescent="0.3">
      <c r="A182" s="7"/>
      <c r="B182" s="7"/>
      <c r="C182" s="7"/>
      <c r="D182" s="7"/>
    </row>
    <row r="183" spans="1:14" x14ac:dyDescent="0.3">
      <c r="A183" s="7"/>
      <c r="B183" s="7"/>
      <c r="C183" s="7"/>
      <c r="D183" s="7"/>
    </row>
    <row r="184" spans="1:14" x14ac:dyDescent="0.3">
      <c r="A184" s="7"/>
      <c r="C184" s="7"/>
    </row>
  </sheetData>
  <pageMargins left="0.25" right="0.25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/>
  </sheetViews>
  <sheetFormatPr defaultRowHeight="14.4" x14ac:dyDescent="0.3"/>
  <cols>
    <col min="1" max="1" width="26.33203125" bestFit="1" customWidth="1"/>
    <col min="2" max="2" width="12.109375" bestFit="1" customWidth="1"/>
    <col min="3" max="3" width="13.5546875" bestFit="1" customWidth="1"/>
    <col min="4" max="4" width="10.5546875" bestFit="1" customWidth="1"/>
    <col min="5" max="5" width="11.109375" bestFit="1" customWidth="1"/>
    <col min="6" max="8" width="10.44140625" bestFit="1" customWidth="1"/>
    <col min="9" max="9" width="10.88671875" bestFit="1" customWidth="1"/>
    <col min="10" max="10" width="14.88671875" bestFit="1" customWidth="1"/>
    <col min="11" max="11" width="12.109375" bestFit="1" customWidth="1"/>
    <col min="12" max="12" width="14.88671875" bestFit="1" customWidth="1"/>
    <col min="13" max="13" width="14" bestFit="1" customWidth="1"/>
    <col min="14" max="14" width="11.5546875" bestFit="1" customWidth="1"/>
  </cols>
  <sheetData>
    <row r="1" spans="1:14" ht="18.600000000000001" thickBot="1" x14ac:dyDescent="0.4">
      <c r="A1" s="5">
        <v>2016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36</v>
      </c>
    </row>
    <row r="2" spans="1:14" ht="18" x14ac:dyDescent="0.35">
      <c r="A2" s="11" t="s">
        <v>12</v>
      </c>
      <c r="B2" s="17">
        <v>0</v>
      </c>
      <c r="C2" s="19">
        <f>B31</f>
        <v>-39.23440492954478</v>
      </c>
      <c r="D2" s="19">
        <f>C2+C31</f>
        <v>233.5550088909099</v>
      </c>
      <c r="E2" s="19">
        <f t="shared" ref="E2:M2" si="0">D2+D31</f>
        <v>348.83251333636508</v>
      </c>
      <c r="F2" s="19">
        <f t="shared" si="0"/>
        <v>463.11001778182026</v>
      </c>
      <c r="G2" s="19">
        <f t="shared" si="0"/>
        <v>576.38752222727544</v>
      </c>
      <c r="H2" s="19">
        <f t="shared" si="0"/>
        <v>688.66502667273062</v>
      </c>
      <c r="I2" s="19">
        <f t="shared" si="0"/>
        <v>799.9425311181858</v>
      </c>
      <c r="J2" s="19">
        <f t="shared" si="0"/>
        <v>910.22003556364098</v>
      </c>
      <c r="K2" s="19">
        <f t="shared" si="0"/>
        <v>1410.7773134465961</v>
      </c>
      <c r="L2" s="19">
        <f t="shared" si="0"/>
        <v>1910.3345913295511</v>
      </c>
      <c r="M2" s="19">
        <f t="shared" si="0"/>
        <v>2330.6359145250058</v>
      </c>
      <c r="N2" s="19">
        <f>M2</f>
        <v>2330.6359145250058</v>
      </c>
    </row>
    <row r="3" spans="1:14" x14ac:dyDescent="0.3">
      <c r="A3" s="21" t="s">
        <v>20</v>
      </c>
      <c r="B3" s="17">
        <f>$I$45*B47</f>
        <v>877.63687500000003</v>
      </c>
      <c r="C3" s="17">
        <f t="shared" ref="C3:M3" si="1">$I$45*C47</f>
        <v>1462.7281250000001</v>
      </c>
      <c r="D3" s="17">
        <f t="shared" si="1"/>
        <v>1170.1825000000001</v>
      </c>
      <c r="E3" s="17">
        <f t="shared" si="1"/>
        <v>1170.1825000000001</v>
      </c>
      <c r="F3" s="17">
        <f t="shared" si="1"/>
        <v>1170.1825000000001</v>
      </c>
      <c r="G3" s="17">
        <f t="shared" si="1"/>
        <v>1170.1825000000001</v>
      </c>
      <c r="H3" s="17">
        <f t="shared" si="1"/>
        <v>1170.1825000000001</v>
      </c>
      <c r="I3" s="17">
        <f t="shared" si="1"/>
        <v>1170.1825000000001</v>
      </c>
      <c r="J3" s="17">
        <f t="shared" si="1"/>
        <v>1901.5465625000002</v>
      </c>
      <c r="K3" s="17">
        <f t="shared" si="1"/>
        <v>1901.5465625000002</v>
      </c>
      <c r="L3" s="17">
        <f t="shared" si="1"/>
        <v>1755.2737500000001</v>
      </c>
      <c r="M3" s="17">
        <f t="shared" si="1"/>
        <v>1755.2737500000001</v>
      </c>
      <c r="N3" s="17">
        <f t="shared" ref="N3:N5" si="2">SUM(B3:M3)</f>
        <v>16675.100624999999</v>
      </c>
    </row>
    <row r="4" spans="1:14" x14ac:dyDescent="0.3">
      <c r="A4" s="22" t="s">
        <v>21</v>
      </c>
      <c r="B4" s="17">
        <f>$I$59*B61</f>
        <v>2465.9349999999999</v>
      </c>
      <c r="C4" s="17">
        <f t="shared" ref="C4:M4" si="3">$I$59*C61</f>
        <v>2465.9349999999999</v>
      </c>
      <c r="D4" s="17">
        <f t="shared" si="3"/>
        <v>2465.9349999999999</v>
      </c>
      <c r="E4" s="17">
        <f t="shared" si="3"/>
        <v>2465.9349999999999</v>
      </c>
      <c r="F4" s="17">
        <f t="shared" si="3"/>
        <v>2465.9349999999999</v>
      </c>
      <c r="G4" s="17">
        <f t="shared" si="3"/>
        <v>2465.9349999999999</v>
      </c>
      <c r="H4" s="17">
        <f t="shared" si="3"/>
        <v>2465.9349999999999</v>
      </c>
      <c r="I4" s="17">
        <f t="shared" si="3"/>
        <v>2465.9349999999999</v>
      </c>
      <c r="J4" s="17">
        <f t="shared" si="3"/>
        <v>2465.9349999999999</v>
      </c>
      <c r="K4" s="17">
        <f t="shared" si="3"/>
        <v>2465.9349999999999</v>
      </c>
      <c r="L4" s="17">
        <f t="shared" si="3"/>
        <v>2465.9349999999999</v>
      </c>
      <c r="M4" s="17">
        <f t="shared" si="3"/>
        <v>2465.9349999999999</v>
      </c>
      <c r="N4" s="17">
        <f t="shared" si="2"/>
        <v>29591.220000000005</v>
      </c>
    </row>
    <row r="5" spans="1:14" ht="15.6" x14ac:dyDescent="0.3">
      <c r="A5" s="13" t="s">
        <v>15</v>
      </c>
      <c r="B5" s="17">
        <f t="shared" ref="B5:M5" si="4">SUM(B2:B4)</f>
        <v>3343.5718750000001</v>
      </c>
      <c r="C5" s="17">
        <f t="shared" si="4"/>
        <v>3889.4287200704553</v>
      </c>
      <c r="D5" s="17">
        <f t="shared" si="4"/>
        <v>3869.6725088909097</v>
      </c>
      <c r="E5" s="18">
        <f t="shared" si="4"/>
        <v>3984.9500133363654</v>
      </c>
      <c r="F5" s="18">
        <f t="shared" si="4"/>
        <v>4099.2275177818201</v>
      </c>
      <c r="G5" s="18">
        <f t="shared" si="4"/>
        <v>4212.5050222272757</v>
      </c>
      <c r="H5" s="18">
        <f t="shared" si="4"/>
        <v>4324.7825266727305</v>
      </c>
      <c r="I5" s="18">
        <f t="shared" si="4"/>
        <v>4436.0600311181861</v>
      </c>
      <c r="J5" s="18">
        <f t="shared" si="4"/>
        <v>5277.7015980636406</v>
      </c>
      <c r="K5" s="18">
        <f t="shared" si="4"/>
        <v>5778.2588759465962</v>
      </c>
      <c r="L5" s="18">
        <f t="shared" si="4"/>
        <v>6131.5433413295505</v>
      </c>
      <c r="M5" s="17">
        <f t="shared" si="4"/>
        <v>6551.844664525006</v>
      </c>
      <c r="N5" s="17">
        <f t="shared" si="2"/>
        <v>55899.546694962541</v>
      </c>
    </row>
    <row r="6" spans="1:14" ht="15.6" x14ac:dyDescent="0.3">
      <c r="A6" s="31"/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2"/>
      <c r="N6" s="32"/>
    </row>
    <row r="7" spans="1:14" ht="15.6" x14ac:dyDescent="0.3">
      <c r="A7" s="31" t="s">
        <v>37</v>
      </c>
      <c r="B7" s="32">
        <f>SUM(B3:B4)*0.35</f>
        <v>1170.2501562499999</v>
      </c>
      <c r="C7" s="32">
        <f t="shared" ref="C7:M7" si="5">SUM(C3:C4)*0.35</f>
        <v>1375.0320937499998</v>
      </c>
      <c r="D7" s="32">
        <f t="shared" si="5"/>
        <v>1272.6411250000001</v>
      </c>
      <c r="E7" s="32">
        <f t="shared" si="5"/>
        <v>1272.6411250000001</v>
      </c>
      <c r="F7" s="32">
        <f t="shared" si="5"/>
        <v>1272.6411250000001</v>
      </c>
      <c r="G7" s="32">
        <f t="shared" si="5"/>
        <v>1272.6411250000001</v>
      </c>
      <c r="H7" s="32">
        <f t="shared" si="5"/>
        <v>1272.6411250000001</v>
      </c>
      <c r="I7" s="32">
        <f t="shared" si="5"/>
        <v>1272.6411250000001</v>
      </c>
      <c r="J7" s="32">
        <f t="shared" si="5"/>
        <v>1528.618546875</v>
      </c>
      <c r="K7" s="32">
        <f t="shared" si="5"/>
        <v>1528.618546875</v>
      </c>
      <c r="L7" s="32">
        <f t="shared" si="5"/>
        <v>1477.4230624999998</v>
      </c>
      <c r="M7" s="32">
        <f t="shared" si="5"/>
        <v>1477.4230624999998</v>
      </c>
      <c r="N7" s="32">
        <f>SUM(B7:M7)</f>
        <v>16193.212218750003</v>
      </c>
    </row>
    <row r="8" spans="1:14" ht="15.6" x14ac:dyDescent="0.3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.6" x14ac:dyDescent="0.3">
      <c r="A9" s="31" t="s">
        <v>38</v>
      </c>
      <c r="B9" s="32">
        <f>SUM(B3:B4)-B7</f>
        <v>2173.3217187500004</v>
      </c>
      <c r="C9" s="32">
        <f t="shared" ref="C9:M9" si="6">SUM(C3:C4)-C7</f>
        <v>2553.63103125</v>
      </c>
      <c r="D9" s="32">
        <f t="shared" si="6"/>
        <v>2363.4763750000002</v>
      </c>
      <c r="E9" s="32">
        <f t="shared" si="6"/>
        <v>2363.4763750000002</v>
      </c>
      <c r="F9" s="32">
        <f t="shared" si="6"/>
        <v>2363.4763750000002</v>
      </c>
      <c r="G9" s="32">
        <f t="shared" si="6"/>
        <v>2363.4763750000002</v>
      </c>
      <c r="H9" s="32">
        <f t="shared" si="6"/>
        <v>2363.4763750000002</v>
      </c>
      <c r="I9" s="32">
        <f t="shared" si="6"/>
        <v>2363.4763750000002</v>
      </c>
      <c r="J9" s="32">
        <f t="shared" si="6"/>
        <v>2838.8630156250001</v>
      </c>
      <c r="K9" s="32">
        <f t="shared" si="6"/>
        <v>2838.8630156250001</v>
      </c>
      <c r="L9" s="32">
        <f t="shared" si="6"/>
        <v>2743.7856874999998</v>
      </c>
      <c r="M9" s="32">
        <f t="shared" si="6"/>
        <v>2743.7856874999998</v>
      </c>
      <c r="N9" s="32"/>
    </row>
    <row r="10" spans="1:14" x14ac:dyDescent="0.3">
      <c r="A10" s="9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ht="18" x14ac:dyDescent="0.35">
      <c r="A11" s="11" t="s">
        <v>14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x14ac:dyDescent="0.3">
      <c r="A12" s="14"/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4" x14ac:dyDescent="0.3">
      <c r="A13" s="22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4" x14ac:dyDescent="0.3">
      <c r="A14" s="22" t="s">
        <v>51</v>
      </c>
      <c r="B14" s="17">
        <v>500</v>
      </c>
      <c r="C14" s="17">
        <v>500</v>
      </c>
      <c r="D14" s="17">
        <v>500</v>
      </c>
      <c r="E14" s="17">
        <v>500</v>
      </c>
      <c r="F14" s="17">
        <v>500</v>
      </c>
      <c r="G14" s="17">
        <v>500</v>
      </c>
      <c r="H14" s="17">
        <v>500</v>
      </c>
      <c r="I14" s="17">
        <v>500</v>
      </c>
      <c r="J14" s="17">
        <v>500</v>
      </c>
      <c r="K14" s="17">
        <v>500</v>
      </c>
      <c r="L14" s="17">
        <v>500</v>
      </c>
      <c r="M14" s="17">
        <v>500</v>
      </c>
    </row>
    <row r="15" spans="1:14" x14ac:dyDescent="0.3">
      <c r="A15" s="14" t="s">
        <v>16</v>
      </c>
      <c r="B15" s="17">
        <v>35</v>
      </c>
      <c r="C15" s="17">
        <v>35</v>
      </c>
      <c r="D15" s="17">
        <v>35</v>
      </c>
      <c r="E15" s="17">
        <v>35</v>
      </c>
      <c r="F15" s="17">
        <v>35</v>
      </c>
      <c r="G15" s="17">
        <v>35</v>
      </c>
      <c r="H15" s="17">
        <v>35</v>
      </c>
      <c r="I15" s="17">
        <v>35</v>
      </c>
      <c r="J15" s="17">
        <v>35</v>
      </c>
      <c r="K15" s="17">
        <v>35</v>
      </c>
      <c r="L15" s="17">
        <v>35</v>
      </c>
      <c r="M15" s="17">
        <v>35</v>
      </c>
    </row>
    <row r="16" spans="1:14" x14ac:dyDescent="0.3">
      <c r="A16" s="22" t="s">
        <v>50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</row>
    <row r="17" spans="1:14" x14ac:dyDescent="0.3">
      <c r="A17" s="22" t="s">
        <v>49</v>
      </c>
      <c r="B17" s="17">
        <v>85</v>
      </c>
      <c r="C17" s="17">
        <v>85</v>
      </c>
      <c r="D17" s="17">
        <v>85</v>
      </c>
      <c r="E17" s="17">
        <v>85</v>
      </c>
      <c r="F17" s="17">
        <v>85</v>
      </c>
      <c r="G17" s="17">
        <v>85</v>
      </c>
      <c r="H17" s="17">
        <v>85</v>
      </c>
      <c r="I17" s="17">
        <v>85</v>
      </c>
      <c r="J17" s="17">
        <v>85</v>
      </c>
      <c r="K17" s="17">
        <v>85</v>
      </c>
      <c r="L17" s="17">
        <v>85</v>
      </c>
      <c r="M17" s="17">
        <v>85</v>
      </c>
    </row>
    <row r="18" spans="1:14" x14ac:dyDescent="0.3">
      <c r="A18" s="22" t="s">
        <v>48</v>
      </c>
      <c r="B18" s="17">
        <v>225</v>
      </c>
      <c r="C18" s="17">
        <v>225</v>
      </c>
      <c r="D18" s="17">
        <v>225</v>
      </c>
      <c r="E18" s="17">
        <v>225</v>
      </c>
      <c r="F18" s="17">
        <v>225</v>
      </c>
      <c r="G18" s="17">
        <v>225</v>
      </c>
      <c r="H18" s="17">
        <v>225</v>
      </c>
      <c r="I18" s="17">
        <v>225</v>
      </c>
      <c r="J18" s="17">
        <v>225</v>
      </c>
      <c r="K18" s="17">
        <v>225</v>
      </c>
      <c r="L18" s="17">
        <v>225</v>
      </c>
      <c r="M18" s="17">
        <v>225</v>
      </c>
    </row>
    <row r="19" spans="1:14" x14ac:dyDescent="0.3">
      <c r="A19" s="22" t="s">
        <v>45</v>
      </c>
      <c r="B19" s="17">
        <f>SUM($H$37:$H$39)*B34</f>
        <v>161.60000000000002</v>
      </c>
      <c r="C19" s="17">
        <f t="shared" ref="C19:M19" si="7">SUM($H$37:$H$39)*C34</f>
        <v>161.60000000000002</v>
      </c>
      <c r="D19" s="17">
        <f t="shared" si="7"/>
        <v>161.60000000000002</v>
      </c>
      <c r="E19" s="17">
        <f t="shared" si="7"/>
        <v>161.60000000000002</v>
      </c>
      <c r="F19" s="17">
        <f t="shared" si="7"/>
        <v>161.60000000000002</v>
      </c>
      <c r="G19" s="17">
        <f t="shared" si="7"/>
        <v>161.60000000000002</v>
      </c>
      <c r="H19" s="17">
        <f t="shared" si="7"/>
        <v>161.60000000000002</v>
      </c>
      <c r="I19" s="17">
        <f t="shared" si="7"/>
        <v>161.60000000000002</v>
      </c>
      <c r="J19" s="17">
        <f t="shared" si="7"/>
        <v>161.60000000000002</v>
      </c>
      <c r="K19" s="17">
        <f t="shared" si="7"/>
        <v>161.60000000000002</v>
      </c>
      <c r="L19" s="17">
        <f t="shared" si="7"/>
        <v>161.60000000000002</v>
      </c>
      <c r="M19" s="17">
        <f t="shared" si="7"/>
        <v>161.60000000000002</v>
      </c>
    </row>
    <row r="20" spans="1:14" x14ac:dyDescent="0.3">
      <c r="A20" s="22" t="s">
        <v>44</v>
      </c>
      <c r="B20" s="17">
        <f>SUM($H$37:$H$39)*B33</f>
        <v>141.39999999999998</v>
      </c>
      <c r="C20" s="17">
        <f t="shared" ref="C20:M20" si="8">SUM($H$37:$H$39)*C33</f>
        <v>141.39999999999998</v>
      </c>
      <c r="D20" s="17">
        <f t="shared" si="8"/>
        <v>141.39999999999998</v>
      </c>
      <c r="E20" s="17">
        <f t="shared" si="8"/>
        <v>141.39999999999998</v>
      </c>
      <c r="F20" s="17">
        <f t="shared" si="8"/>
        <v>141.39999999999998</v>
      </c>
      <c r="G20" s="17">
        <f t="shared" si="8"/>
        <v>141.39999999999998</v>
      </c>
      <c r="H20" s="17">
        <f t="shared" si="8"/>
        <v>141.39999999999998</v>
      </c>
      <c r="I20" s="17">
        <f t="shared" si="8"/>
        <v>141.39999999999998</v>
      </c>
      <c r="J20" s="17">
        <f t="shared" si="8"/>
        <v>141.39999999999998</v>
      </c>
      <c r="K20" s="17">
        <f t="shared" si="8"/>
        <v>141.39999999999998</v>
      </c>
      <c r="L20" s="17">
        <f t="shared" si="8"/>
        <v>141.39999999999998</v>
      </c>
      <c r="M20" s="17">
        <f t="shared" si="8"/>
        <v>141.39999999999998</v>
      </c>
    </row>
    <row r="21" spans="1:14" x14ac:dyDescent="0.3">
      <c r="A21" s="22" t="s">
        <v>43</v>
      </c>
      <c r="B21" s="17">
        <v>50</v>
      </c>
      <c r="C21" s="17">
        <v>50</v>
      </c>
      <c r="D21" s="17">
        <v>50</v>
      </c>
      <c r="E21" s="17">
        <v>50</v>
      </c>
      <c r="F21" s="17">
        <v>50</v>
      </c>
      <c r="G21" s="17">
        <v>50</v>
      </c>
      <c r="H21" s="17">
        <v>50</v>
      </c>
      <c r="I21" s="17">
        <v>50</v>
      </c>
      <c r="J21" s="17">
        <v>50</v>
      </c>
      <c r="K21" s="17">
        <v>50</v>
      </c>
      <c r="L21" s="17">
        <v>50</v>
      </c>
      <c r="M21" s="17">
        <v>50</v>
      </c>
    </row>
    <row r="22" spans="1:14" x14ac:dyDescent="0.3">
      <c r="A22" s="22" t="s">
        <v>42</v>
      </c>
      <c r="B22" s="17">
        <f>SUM(B3:B4)*0.035</f>
        <v>117.02501562500001</v>
      </c>
      <c r="C22" s="17">
        <f t="shared" ref="C22:M22" si="9">SUM(C3:C4)*0.035</f>
        <v>137.50320937500001</v>
      </c>
      <c r="D22" s="17">
        <f t="shared" si="9"/>
        <v>127.26411250000002</v>
      </c>
      <c r="E22" s="17">
        <f t="shared" si="9"/>
        <v>127.26411250000002</v>
      </c>
      <c r="F22" s="17">
        <f t="shared" si="9"/>
        <v>127.26411250000002</v>
      </c>
      <c r="G22" s="17">
        <f t="shared" si="9"/>
        <v>127.26411250000002</v>
      </c>
      <c r="H22" s="17">
        <f t="shared" si="9"/>
        <v>127.26411250000002</v>
      </c>
      <c r="I22" s="17">
        <f t="shared" si="9"/>
        <v>127.26411250000002</v>
      </c>
      <c r="J22" s="17">
        <f t="shared" si="9"/>
        <v>152.86185468750003</v>
      </c>
      <c r="K22" s="17">
        <f t="shared" si="9"/>
        <v>152.86185468750003</v>
      </c>
      <c r="L22" s="17">
        <f t="shared" si="9"/>
        <v>147.74230625000001</v>
      </c>
      <c r="M22" s="17">
        <f t="shared" si="9"/>
        <v>147.74230625000001</v>
      </c>
      <c r="N22" s="7"/>
    </row>
    <row r="23" spans="1:14" x14ac:dyDescent="0.3">
      <c r="A23" s="22" t="s">
        <v>41</v>
      </c>
      <c r="B23" s="17">
        <f>SUM(B3:B4)*0.08</f>
        <v>267.48575</v>
      </c>
      <c r="C23" s="17">
        <f t="shared" ref="C23:M23" si="10">SUM(C3:C4)*0.08</f>
        <v>314.29304999999999</v>
      </c>
      <c r="D23" s="17">
        <f t="shared" si="10"/>
        <v>290.88940000000002</v>
      </c>
      <c r="E23" s="17">
        <f t="shared" si="10"/>
        <v>290.88940000000002</v>
      </c>
      <c r="F23" s="17">
        <f t="shared" si="10"/>
        <v>290.88940000000002</v>
      </c>
      <c r="G23" s="17">
        <f t="shared" si="10"/>
        <v>290.88940000000002</v>
      </c>
      <c r="H23" s="17">
        <f t="shared" si="10"/>
        <v>290.88940000000002</v>
      </c>
      <c r="I23" s="17">
        <f t="shared" si="10"/>
        <v>290.88940000000002</v>
      </c>
      <c r="J23" s="17">
        <f t="shared" si="10"/>
        <v>349.39852500000001</v>
      </c>
      <c r="K23" s="17">
        <f t="shared" si="10"/>
        <v>349.39852500000001</v>
      </c>
      <c r="L23" s="17">
        <f t="shared" si="10"/>
        <v>337.69669999999996</v>
      </c>
      <c r="M23" s="17">
        <f t="shared" si="10"/>
        <v>337.69669999999996</v>
      </c>
      <c r="N23" s="7"/>
    </row>
    <row r="24" spans="1:14" x14ac:dyDescent="0.3">
      <c r="A24" s="22" t="s">
        <v>40</v>
      </c>
      <c r="B24" s="17">
        <v>110</v>
      </c>
      <c r="C24" s="17">
        <v>111</v>
      </c>
      <c r="D24" s="17">
        <v>112</v>
      </c>
      <c r="E24" s="17">
        <v>113</v>
      </c>
      <c r="F24" s="17">
        <v>114</v>
      </c>
      <c r="G24" s="17">
        <v>115</v>
      </c>
      <c r="H24" s="17">
        <v>116</v>
      </c>
      <c r="I24" s="17">
        <v>117</v>
      </c>
      <c r="J24" s="17">
        <v>118</v>
      </c>
      <c r="K24" s="17">
        <v>119</v>
      </c>
      <c r="L24" s="17">
        <v>120</v>
      </c>
      <c r="M24" s="17">
        <v>121</v>
      </c>
      <c r="N24" s="7"/>
    </row>
    <row r="25" spans="1:14" x14ac:dyDescent="0.3">
      <c r="A25" s="34" t="s">
        <v>39</v>
      </c>
      <c r="B25" s="17">
        <f>-PMT(4.75%/12,240,65000)</f>
        <v>420.04535805454503</v>
      </c>
      <c r="C25" s="17">
        <f t="shared" ref="C25:M25" si="11">-PMT(4.75%/12,240,65000)</f>
        <v>420.04535805454503</v>
      </c>
      <c r="D25" s="17">
        <f t="shared" si="11"/>
        <v>420.04535805454503</v>
      </c>
      <c r="E25" s="17">
        <f t="shared" si="11"/>
        <v>420.04535805454503</v>
      </c>
      <c r="F25" s="17">
        <f t="shared" si="11"/>
        <v>420.04535805454503</v>
      </c>
      <c r="G25" s="17">
        <f t="shared" si="11"/>
        <v>420.04535805454503</v>
      </c>
      <c r="H25" s="17">
        <f t="shared" si="11"/>
        <v>420.04535805454503</v>
      </c>
      <c r="I25" s="17">
        <f t="shared" si="11"/>
        <v>420.04535805454503</v>
      </c>
      <c r="J25" s="17">
        <f t="shared" si="11"/>
        <v>420.04535805454503</v>
      </c>
      <c r="K25" s="17">
        <f t="shared" si="11"/>
        <v>420.04535805454503</v>
      </c>
      <c r="L25" s="17">
        <f t="shared" si="11"/>
        <v>420.04535805454503</v>
      </c>
      <c r="M25" s="17">
        <f t="shared" si="11"/>
        <v>420.04535805454503</v>
      </c>
      <c r="N25" s="7"/>
    </row>
    <row r="26" spans="1:14" ht="15.6" x14ac:dyDescent="0.3">
      <c r="A26" s="13" t="s">
        <v>13</v>
      </c>
      <c r="B26" s="17">
        <f t="shared" ref="B26:M26" si="12">SUM(B12:B25)</f>
        <v>2212.5561236795452</v>
      </c>
      <c r="C26" s="17">
        <f t="shared" si="12"/>
        <v>2280.8416174295453</v>
      </c>
      <c r="D26" s="17">
        <f t="shared" si="12"/>
        <v>2248.198870554545</v>
      </c>
      <c r="E26" s="17">
        <f t="shared" si="12"/>
        <v>2249.198870554545</v>
      </c>
      <c r="F26" s="17">
        <f t="shared" si="12"/>
        <v>2250.198870554545</v>
      </c>
      <c r="G26" s="18">
        <f t="shared" si="12"/>
        <v>2251.198870554545</v>
      </c>
      <c r="H26" s="18">
        <f t="shared" si="12"/>
        <v>2252.198870554545</v>
      </c>
      <c r="I26" s="17">
        <f t="shared" si="12"/>
        <v>2253.198870554545</v>
      </c>
      <c r="J26" s="17">
        <f t="shared" si="12"/>
        <v>2338.305737742045</v>
      </c>
      <c r="K26" s="17">
        <f t="shared" si="12"/>
        <v>2339.305737742045</v>
      </c>
      <c r="L26" s="17">
        <f t="shared" si="12"/>
        <v>2323.4843643045451</v>
      </c>
      <c r="M26" s="17">
        <f t="shared" si="12"/>
        <v>2324.4843643045451</v>
      </c>
      <c r="N26" s="7"/>
    </row>
    <row r="27" spans="1:14" ht="15.6" x14ac:dyDescent="0.3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" x14ac:dyDescent="0.35">
      <c r="A28" s="11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3">
      <c r="A29" s="4" t="s">
        <v>38</v>
      </c>
      <c r="B29" s="6">
        <f>B9</f>
        <v>2173.3217187500004</v>
      </c>
      <c r="C29" s="6">
        <f t="shared" ref="C29:M29" si="13">C9</f>
        <v>2553.63103125</v>
      </c>
      <c r="D29" s="6">
        <f t="shared" si="13"/>
        <v>2363.4763750000002</v>
      </c>
      <c r="E29" s="6">
        <f t="shared" si="13"/>
        <v>2363.4763750000002</v>
      </c>
      <c r="F29" s="6">
        <f t="shared" si="13"/>
        <v>2363.4763750000002</v>
      </c>
      <c r="G29" s="6">
        <f t="shared" si="13"/>
        <v>2363.4763750000002</v>
      </c>
      <c r="H29" s="6">
        <f t="shared" si="13"/>
        <v>2363.4763750000002</v>
      </c>
      <c r="I29" s="6">
        <f t="shared" si="13"/>
        <v>2363.4763750000002</v>
      </c>
      <c r="J29" s="6">
        <f t="shared" si="13"/>
        <v>2838.8630156250001</v>
      </c>
      <c r="K29" s="6">
        <f t="shared" si="13"/>
        <v>2838.8630156250001</v>
      </c>
      <c r="L29" s="6">
        <f t="shared" si="13"/>
        <v>2743.7856874999998</v>
      </c>
      <c r="M29" s="6">
        <f t="shared" si="13"/>
        <v>2743.7856874999998</v>
      </c>
      <c r="N29" s="7"/>
    </row>
    <row r="30" spans="1:14" x14ac:dyDescent="0.3">
      <c r="A30" s="1" t="s">
        <v>18</v>
      </c>
      <c r="B30" s="6">
        <f>B26</f>
        <v>2212.5561236795452</v>
      </c>
      <c r="C30" s="6">
        <f>C26</f>
        <v>2280.8416174295453</v>
      </c>
      <c r="D30" s="6">
        <f t="shared" ref="D30:M30" si="14">D26</f>
        <v>2248.198870554545</v>
      </c>
      <c r="E30" s="6">
        <f t="shared" si="14"/>
        <v>2249.198870554545</v>
      </c>
      <c r="F30" s="6">
        <f t="shared" si="14"/>
        <v>2250.198870554545</v>
      </c>
      <c r="G30" s="6">
        <f t="shared" si="14"/>
        <v>2251.198870554545</v>
      </c>
      <c r="H30" s="6">
        <f t="shared" si="14"/>
        <v>2252.198870554545</v>
      </c>
      <c r="I30" s="6">
        <f t="shared" si="14"/>
        <v>2253.198870554545</v>
      </c>
      <c r="J30" s="6">
        <f t="shared" si="14"/>
        <v>2338.305737742045</v>
      </c>
      <c r="K30" s="6">
        <f t="shared" si="14"/>
        <v>2339.305737742045</v>
      </c>
      <c r="L30" s="6">
        <f t="shared" si="14"/>
        <v>2323.4843643045451</v>
      </c>
      <c r="M30" s="6">
        <f t="shared" si="14"/>
        <v>2324.4843643045451</v>
      </c>
      <c r="N30" s="7"/>
    </row>
    <row r="31" spans="1:14" ht="21" x14ac:dyDescent="0.4">
      <c r="A31" s="15" t="s">
        <v>17</v>
      </c>
      <c r="B31" s="16">
        <f>B29-B30</f>
        <v>-39.23440492954478</v>
      </c>
      <c r="C31" s="16">
        <f>C29-C30</f>
        <v>272.78941382045468</v>
      </c>
      <c r="D31" s="16">
        <f t="shared" ref="D31:M31" si="15">D29-D30</f>
        <v>115.27750444545518</v>
      </c>
      <c r="E31" s="16">
        <f t="shared" si="15"/>
        <v>114.27750444545518</v>
      </c>
      <c r="F31" s="16">
        <f t="shared" si="15"/>
        <v>113.27750444545518</v>
      </c>
      <c r="G31" s="16">
        <f t="shared" si="15"/>
        <v>112.27750444545518</v>
      </c>
      <c r="H31" s="16">
        <f t="shared" si="15"/>
        <v>111.27750444545518</v>
      </c>
      <c r="I31" s="16">
        <f t="shared" si="15"/>
        <v>110.27750444545518</v>
      </c>
      <c r="J31" s="16">
        <f t="shared" si="15"/>
        <v>500.55727788295508</v>
      </c>
      <c r="K31" s="16">
        <f t="shared" si="15"/>
        <v>499.55727788295508</v>
      </c>
      <c r="L31" s="16">
        <f t="shared" si="15"/>
        <v>420.30132319545464</v>
      </c>
      <c r="M31" s="16">
        <f t="shared" si="15"/>
        <v>419.30132319545464</v>
      </c>
      <c r="N31" s="7"/>
    </row>
    <row r="32" spans="1:14" ht="21" x14ac:dyDescent="0.4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7"/>
    </row>
    <row r="33" spans="1:14" ht="21" x14ac:dyDescent="0.4">
      <c r="A33" s="23" t="s">
        <v>46</v>
      </c>
      <c r="B33" s="35">
        <v>0.7</v>
      </c>
      <c r="C33" s="35">
        <v>0.7</v>
      </c>
      <c r="D33" s="35">
        <v>0.7</v>
      </c>
      <c r="E33" s="35">
        <v>0.7</v>
      </c>
      <c r="F33" s="35">
        <v>0.7</v>
      </c>
      <c r="G33" s="35">
        <v>0.7</v>
      </c>
      <c r="H33" s="35">
        <v>0.7</v>
      </c>
      <c r="I33" s="35">
        <v>0.7</v>
      </c>
      <c r="J33" s="35">
        <v>0.7</v>
      </c>
      <c r="K33" s="35">
        <v>0.7</v>
      </c>
      <c r="L33" s="35">
        <v>0.7</v>
      </c>
      <c r="M33" s="35">
        <v>0.7</v>
      </c>
      <c r="N33" s="7"/>
    </row>
    <row r="34" spans="1:14" ht="21" x14ac:dyDescent="0.4">
      <c r="A34" s="23" t="s">
        <v>47</v>
      </c>
      <c r="B34" s="36">
        <v>0.8</v>
      </c>
      <c r="C34" s="36">
        <v>0.8</v>
      </c>
      <c r="D34" s="36">
        <v>0.8</v>
      </c>
      <c r="E34" s="36">
        <v>0.8</v>
      </c>
      <c r="F34" s="36">
        <v>0.8</v>
      </c>
      <c r="G34" s="36">
        <v>0.8</v>
      </c>
      <c r="H34" s="36">
        <v>0.8</v>
      </c>
      <c r="I34" s="36">
        <v>0.8</v>
      </c>
      <c r="J34" s="36">
        <v>0.8</v>
      </c>
      <c r="K34" s="36">
        <v>0.8</v>
      </c>
      <c r="L34" s="36">
        <v>0.8</v>
      </c>
      <c r="M34" s="36">
        <v>0.8</v>
      </c>
      <c r="N34" s="7"/>
    </row>
    <row r="35" spans="1:14" ht="21" x14ac:dyDescent="0.4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7"/>
    </row>
    <row r="36" spans="1:14" x14ac:dyDescent="0.3">
      <c r="A36" s="10"/>
      <c r="B36" s="7" t="s">
        <v>23</v>
      </c>
      <c r="C36" s="7" t="s">
        <v>24</v>
      </c>
      <c r="D36" s="7" t="s">
        <v>25</v>
      </c>
      <c r="E36" s="25" t="s">
        <v>26</v>
      </c>
      <c r="F36" s="25" t="s">
        <v>27</v>
      </c>
      <c r="G36" s="25" t="s">
        <v>28</v>
      </c>
      <c r="H36" s="7"/>
      <c r="I36" s="7"/>
      <c r="J36" s="7"/>
      <c r="K36" s="7"/>
      <c r="L36" s="7"/>
      <c r="M36" s="7"/>
      <c r="N36" s="7"/>
    </row>
    <row r="37" spans="1:14" x14ac:dyDescent="0.3">
      <c r="A37" s="10" t="s">
        <v>20</v>
      </c>
      <c r="B37" s="20">
        <v>20</v>
      </c>
      <c r="C37" s="20">
        <v>12</v>
      </c>
      <c r="D37" s="20">
        <v>12</v>
      </c>
      <c r="E37" s="20">
        <v>12</v>
      </c>
      <c r="F37" s="20">
        <v>25</v>
      </c>
      <c r="G37" s="20">
        <v>20</v>
      </c>
      <c r="H37" s="20">
        <f>SUM(B37:G37)</f>
        <v>101</v>
      </c>
      <c r="I37" s="20"/>
      <c r="J37" s="20"/>
      <c r="K37" s="20"/>
      <c r="L37" s="20"/>
      <c r="M37" s="20">
        <v>0</v>
      </c>
      <c r="N37" s="7"/>
    </row>
    <row r="38" spans="1:14" x14ac:dyDescent="0.3">
      <c r="A38" s="10" t="s">
        <v>22</v>
      </c>
      <c r="B38" s="20">
        <v>10</v>
      </c>
      <c r="C38" s="20">
        <v>6</v>
      </c>
      <c r="D38" s="20">
        <v>6</v>
      </c>
      <c r="E38" s="20">
        <v>6</v>
      </c>
      <c r="F38" s="20">
        <v>12</v>
      </c>
      <c r="G38" s="20">
        <v>10</v>
      </c>
      <c r="H38" s="20">
        <f>SUM(B38:G38)</f>
        <v>50</v>
      </c>
      <c r="I38" s="20"/>
      <c r="J38" s="20"/>
      <c r="K38" s="20"/>
      <c r="L38" s="20"/>
      <c r="M38" s="20">
        <v>0</v>
      </c>
      <c r="N38" s="7"/>
    </row>
    <row r="39" spans="1:14" x14ac:dyDescent="0.3">
      <c r="A39" s="10" t="s">
        <v>31</v>
      </c>
      <c r="B39" s="7">
        <v>10</v>
      </c>
      <c r="C39" s="7">
        <v>6</v>
      </c>
      <c r="D39" s="7">
        <v>6</v>
      </c>
      <c r="E39" s="25">
        <v>6</v>
      </c>
      <c r="F39" s="25">
        <v>13</v>
      </c>
      <c r="G39" s="25">
        <v>10</v>
      </c>
      <c r="H39" s="20">
        <f>SUM(B39:G39)</f>
        <v>51</v>
      </c>
      <c r="I39" s="7"/>
      <c r="J39" s="7"/>
      <c r="K39" s="7"/>
      <c r="L39" s="7"/>
      <c r="M39" s="7"/>
      <c r="N39" s="7"/>
    </row>
    <row r="40" spans="1:14" x14ac:dyDescent="0.3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3">
      <c r="A41" s="10"/>
      <c r="B41" s="7">
        <v>12</v>
      </c>
      <c r="C41" s="7">
        <v>16</v>
      </c>
      <c r="D41" s="7">
        <v>24</v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3">
      <c r="A42" s="10" t="s">
        <v>29</v>
      </c>
      <c r="B42" s="27">
        <v>2.25</v>
      </c>
      <c r="C42" s="27">
        <v>2.5</v>
      </c>
      <c r="D42" s="27">
        <v>2.75</v>
      </c>
      <c r="E42" s="29">
        <f>SUM(B42:D42)</f>
        <v>7.5</v>
      </c>
      <c r="F42" s="29">
        <f>E42/3</f>
        <v>2.5</v>
      </c>
      <c r="G42" s="7"/>
      <c r="H42" s="29">
        <f t="shared" ref="H42:H43" si="16">F42*H37</f>
        <v>252.5</v>
      </c>
      <c r="I42" s="29">
        <f>H42*4.33</f>
        <v>1093.325</v>
      </c>
      <c r="J42" s="7"/>
      <c r="K42" s="7"/>
      <c r="L42" s="7"/>
      <c r="M42" s="7"/>
      <c r="N42" s="7"/>
    </row>
    <row r="43" spans="1:14" x14ac:dyDescent="0.3">
      <c r="A43" s="26" t="s">
        <v>30</v>
      </c>
      <c r="B43" s="27">
        <v>3.75</v>
      </c>
      <c r="C43" s="27">
        <v>4</v>
      </c>
      <c r="D43" s="27">
        <v>4.25</v>
      </c>
      <c r="E43" s="29">
        <f t="shared" ref="E43:E44" si="17">SUM(B43:D43)</f>
        <v>12</v>
      </c>
      <c r="F43" s="29">
        <f>E43/3</f>
        <v>4</v>
      </c>
      <c r="G43" s="7"/>
      <c r="H43" s="29">
        <f t="shared" si="16"/>
        <v>200</v>
      </c>
      <c r="I43" s="29">
        <f t="shared" ref="I43:I44" si="18">H43*4.33</f>
        <v>866</v>
      </c>
      <c r="J43" s="7"/>
      <c r="K43" s="7"/>
      <c r="L43" s="7"/>
      <c r="M43" s="7"/>
      <c r="N43" s="7"/>
    </row>
    <row r="44" spans="1:14" x14ac:dyDescent="0.3">
      <c r="A44" s="26" t="s">
        <v>31</v>
      </c>
      <c r="B44" s="27">
        <v>4.25</v>
      </c>
      <c r="C44" s="27">
        <v>4.5</v>
      </c>
      <c r="D44" s="28"/>
      <c r="E44" s="29">
        <f t="shared" si="17"/>
        <v>8.75</v>
      </c>
      <c r="F44" s="29">
        <f>E44/2</f>
        <v>4.375</v>
      </c>
      <c r="G44" s="7"/>
      <c r="H44" s="29">
        <f>F44*H39</f>
        <v>223.125</v>
      </c>
      <c r="I44" s="29">
        <f t="shared" si="18"/>
        <v>966.13125000000002</v>
      </c>
      <c r="J44" s="7"/>
      <c r="K44" s="7"/>
      <c r="L44" s="7"/>
      <c r="M44" s="7"/>
      <c r="N44" s="7"/>
    </row>
    <row r="45" spans="1:14" x14ac:dyDescent="0.3">
      <c r="A45" s="7"/>
      <c r="B45" s="7"/>
      <c r="C45" s="7"/>
      <c r="D45" s="7"/>
      <c r="E45" s="7"/>
      <c r="F45" s="7"/>
      <c r="G45" s="7"/>
      <c r="H45" s="7"/>
      <c r="I45" s="29">
        <f>SUM(I42:I44)</f>
        <v>2925.4562500000002</v>
      </c>
      <c r="J45" s="7"/>
      <c r="K45" s="7"/>
      <c r="L45" s="7"/>
      <c r="M45" s="7"/>
      <c r="N45" s="7"/>
    </row>
    <row r="46" spans="1:14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3">
      <c r="A47" s="26" t="s">
        <v>32</v>
      </c>
      <c r="B47" s="30">
        <v>0.3</v>
      </c>
      <c r="C47" s="30">
        <v>0.5</v>
      </c>
      <c r="D47" s="30">
        <v>0.4</v>
      </c>
      <c r="E47" s="30">
        <v>0.4</v>
      </c>
      <c r="F47" s="30">
        <v>0.4</v>
      </c>
      <c r="G47" s="30">
        <v>0.4</v>
      </c>
      <c r="H47" s="30">
        <v>0.4</v>
      </c>
      <c r="I47" s="30">
        <v>0.4</v>
      </c>
      <c r="J47" s="30">
        <v>0.65</v>
      </c>
      <c r="K47" s="30">
        <v>0.65</v>
      </c>
      <c r="L47" s="30">
        <v>0.6</v>
      </c>
      <c r="M47" s="30">
        <v>0.6</v>
      </c>
      <c r="N47" s="7"/>
    </row>
    <row r="48" spans="1:14" x14ac:dyDescent="0.3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7"/>
    </row>
    <row r="49" spans="1:14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3">
      <c r="A50" s="10"/>
      <c r="B50" s="7" t="s">
        <v>23</v>
      </c>
      <c r="C50" s="7" t="s">
        <v>24</v>
      </c>
      <c r="D50" s="7" t="s">
        <v>25</v>
      </c>
      <c r="E50" s="25" t="s">
        <v>26</v>
      </c>
      <c r="F50" s="25" t="s">
        <v>27</v>
      </c>
      <c r="G50" s="25" t="s">
        <v>28</v>
      </c>
      <c r="H50" s="7"/>
      <c r="I50" s="7"/>
      <c r="J50" s="7"/>
      <c r="K50" s="7"/>
      <c r="L50" s="7"/>
      <c r="M50" s="7"/>
      <c r="N50" s="7"/>
    </row>
    <row r="51" spans="1:14" x14ac:dyDescent="0.3">
      <c r="A51" s="10" t="s">
        <v>33</v>
      </c>
      <c r="B51" s="20">
        <v>20</v>
      </c>
      <c r="C51" s="20">
        <v>12</v>
      </c>
      <c r="D51" s="20">
        <v>12</v>
      </c>
      <c r="E51" s="20">
        <v>12</v>
      </c>
      <c r="F51" s="20">
        <v>25</v>
      </c>
      <c r="G51" s="20">
        <v>20</v>
      </c>
      <c r="H51" s="20">
        <f>SUM(B51:G51)</f>
        <v>101</v>
      </c>
      <c r="I51" s="20"/>
      <c r="J51" s="20"/>
      <c r="K51" s="20"/>
      <c r="L51" s="20"/>
      <c r="M51" s="20">
        <v>0</v>
      </c>
      <c r="N51" s="7"/>
    </row>
    <row r="52" spans="1:14" x14ac:dyDescent="0.3">
      <c r="A52" s="10" t="s">
        <v>34</v>
      </c>
      <c r="B52" s="20">
        <v>10</v>
      </c>
      <c r="C52" s="20">
        <v>6</v>
      </c>
      <c r="D52" s="20">
        <v>6</v>
      </c>
      <c r="E52" s="20">
        <v>6</v>
      </c>
      <c r="F52" s="20">
        <v>12</v>
      </c>
      <c r="G52" s="20">
        <v>10</v>
      </c>
      <c r="H52" s="20">
        <f>SUM(B52:G52)</f>
        <v>50</v>
      </c>
      <c r="I52" s="20"/>
      <c r="J52" s="20"/>
      <c r="K52" s="20"/>
      <c r="L52" s="20"/>
      <c r="M52" s="20">
        <v>0</v>
      </c>
      <c r="N52" s="7"/>
    </row>
    <row r="53" spans="1:14" x14ac:dyDescent="0.3">
      <c r="A53" s="10" t="s">
        <v>35</v>
      </c>
      <c r="B53" s="7">
        <v>10</v>
      </c>
      <c r="C53" s="7">
        <v>6</v>
      </c>
      <c r="D53" s="7">
        <v>6</v>
      </c>
      <c r="E53" s="25">
        <v>6</v>
      </c>
      <c r="F53" s="25">
        <v>13</v>
      </c>
      <c r="G53" s="25">
        <v>10</v>
      </c>
      <c r="H53" s="20">
        <f>SUM(B53:G53)</f>
        <v>51</v>
      </c>
      <c r="I53" s="7"/>
      <c r="J53" s="7"/>
      <c r="K53" s="7"/>
      <c r="L53" s="7"/>
      <c r="M53" s="7"/>
      <c r="N53" s="7"/>
    </row>
    <row r="54" spans="1:14" x14ac:dyDescent="0.3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3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3">
      <c r="A56" s="10" t="s">
        <v>33</v>
      </c>
      <c r="B56" s="27">
        <v>2.5</v>
      </c>
      <c r="C56" s="27">
        <v>2.5</v>
      </c>
      <c r="D56" s="27">
        <v>2.5</v>
      </c>
      <c r="E56" s="29">
        <f>SUM(B56:D56)</f>
        <v>7.5</v>
      </c>
      <c r="F56" s="29">
        <f>E56/3</f>
        <v>2.5</v>
      </c>
      <c r="G56" s="7"/>
      <c r="H56" s="29">
        <f t="shared" ref="H56:H57" si="19">F56*H51</f>
        <v>252.5</v>
      </c>
      <c r="I56" s="29">
        <f>H56*4.33</f>
        <v>1093.325</v>
      </c>
      <c r="J56" s="7"/>
      <c r="K56" s="7"/>
      <c r="L56" s="7"/>
      <c r="M56" s="7"/>
      <c r="N56" s="7"/>
    </row>
    <row r="57" spans="1:14" x14ac:dyDescent="0.3">
      <c r="A57" s="10" t="s">
        <v>34</v>
      </c>
      <c r="B57" s="27">
        <v>1.75</v>
      </c>
      <c r="C57" s="27">
        <v>1.75</v>
      </c>
      <c r="D57" s="27">
        <v>1.75</v>
      </c>
      <c r="E57" s="29">
        <f t="shared" ref="E57:E58" si="20">SUM(B57:D57)</f>
        <v>5.25</v>
      </c>
      <c r="F57" s="29">
        <f>E57/3</f>
        <v>1.75</v>
      </c>
      <c r="G57" s="7"/>
      <c r="H57" s="29">
        <f t="shared" si="19"/>
        <v>87.5</v>
      </c>
      <c r="I57" s="29">
        <f t="shared" ref="I57:I58" si="21">H57*4.33</f>
        <v>378.875</v>
      </c>
      <c r="J57" s="7"/>
      <c r="K57" s="7"/>
      <c r="L57" s="7"/>
      <c r="M57" s="7"/>
      <c r="N57" s="7"/>
    </row>
    <row r="58" spans="1:14" x14ac:dyDescent="0.3">
      <c r="A58" s="10" t="s">
        <v>35</v>
      </c>
      <c r="B58" s="27">
        <v>3</v>
      </c>
      <c r="C58" s="27">
        <v>3</v>
      </c>
      <c r="D58" s="28">
        <v>3</v>
      </c>
      <c r="E58" s="29">
        <f t="shared" si="20"/>
        <v>9</v>
      </c>
      <c r="F58" s="29">
        <f>E58/2</f>
        <v>4.5</v>
      </c>
      <c r="G58" s="7"/>
      <c r="H58" s="29">
        <f>F58*H53</f>
        <v>229.5</v>
      </c>
      <c r="I58" s="29">
        <f t="shared" si="21"/>
        <v>993.73500000000001</v>
      </c>
      <c r="J58" s="7"/>
      <c r="K58" s="7"/>
      <c r="L58" s="7"/>
      <c r="M58" s="7"/>
      <c r="N58" s="7"/>
    </row>
    <row r="59" spans="1:14" x14ac:dyDescent="0.3">
      <c r="A59" s="7"/>
      <c r="B59" s="7"/>
      <c r="C59" s="7"/>
      <c r="D59" s="7"/>
      <c r="E59" s="7"/>
      <c r="F59" s="7"/>
      <c r="G59" s="7"/>
      <c r="H59" s="7"/>
      <c r="I59" s="29">
        <f>SUM(I56:I58)</f>
        <v>2465.9349999999999</v>
      </c>
      <c r="J59" s="7"/>
      <c r="K59" s="7"/>
      <c r="L59" s="7"/>
      <c r="M59" s="7"/>
      <c r="N59" s="7"/>
    </row>
    <row r="60" spans="1:14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3">
      <c r="A61" s="26" t="s">
        <v>32</v>
      </c>
      <c r="B61" s="30">
        <v>1</v>
      </c>
      <c r="C61" s="30">
        <v>1</v>
      </c>
      <c r="D61" s="30">
        <v>1</v>
      </c>
      <c r="E61" s="30">
        <v>1</v>
      </c>
      <c r="F61" s="30">
        <v>1</v>
      </c>
      <c r="G61" s="30">
        <v>1</v>
      </c>
      <c r="H61" s="30">
        <v>1</v>
      </c>
      <c r="I61" s="30">
        <v>1</v>
      </c>
      <c r="J61" s="30">
        <v>1</v>
      </c>
      <c r="K61" s="30">
        <v>1</v>
      </c>
      <c r="L61" s="30">
        <v>1</v>
      </c>
      <c r="M61" s="30">
        <v>1</v>
      </c>
      <c r="N61" s="7"/>
    </row>
    <row r="62" spans="1:14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4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4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4" x14ac:dyDescent="0.3">
      <c r="A182" s="7"/>
      <c r="B182" s="7"/>
      <c r="C182" s="7"/>
      <c r="D182" s="7"/>
    </row>
    <row r="183" spans="1:14" x14ac:dyDescent="0.3">
      <c r="A183" s="7"/>
      <c r="B183" s="7"/>
      <c r="C183" s="7"/>
      <c r="D183" s="7"/>
    </row>
    <row r="184" spans="1:14" x14ac:dyDescent="0.3">
      <c r="A184" s="7"/>
      <c r="C184" s="7"/>
    </row>
  </sheetData>
  <pageMargins left="0.25" right="0.25" top="0.75" bottom="0.75" header="0.3" footer="0.3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>
      <selection activeCell="A2" sqref="A2"/>
    </sheetView>
  </sheetViews>
  <sheetFormatPr defaultRowHeight="14.4" x14ac:dyDescent="0.3"/>
  <cols>
    <col min="1" max="1" width="26.33203125" bestFit="1" customWidth="1"/>
    <col min="2" max="2" width="12.109375" bestFit="1" customWidth="1"/>
    <col min="3" max="3" width="13.5546875" bestFit="1" customWidth="1"/>
    <col min="4" max="4" width="10.5546875" bestFit="1" customWidth="1"/>
    <col min="5" max="5" width="11.109375" bestFit="1" customWidth="1"/>
    <col min="6" max="8" width="10.44140625" bestFit="1" customWidth="1"/>
    <col min="9" max="9" width="10.88671875" bestFit="1" customWidth="1"/>
    <col min="10" max="10" width="14.88671875" bestFit="1" customWidth="1"/>
    <col min="11" max="11" width="12.109375" bestFit="1" customWidth="1"/>
    <col min="12" max="12" width="14.88671875" bestFit="1" customWidth="1"/>
    <col min="13" max="13" width="14" bestFit="1" customWidth="1"/>
    <col min="14" max="14" width="11.5546875" bestFit="1" customWidth="1"/>
  </cols>
  <sheetData>
    <row r="1" spans="1:14" ht="18.600000000000001" thickBot="1" x14ac:dyDescent="0.4">
      <c r="A1" s="5">
        <v>2018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36</v>
      </c>
    </row>
    <row r="2" spans="1:14" ht="18" x14ac:dyDescent="0.35">
      <c r="A2" s="11" t="s">
        <v>12</v>
      </c>
      <c r="B2" s="17">
        <v>0</v>
      </c>
      <c r="C2" s="19">
        <f>B31</f>
        <v>92.519376320454739</v>
      </c>
      <c r="D2" s="19">
        <f>C2+C31</f>
        <v>497.06257139091031</v>
      </c>
      <c r="E2" s="19">
        <f t="shared" ref="E2:M2" si="0">D2+D31</f>
        <v>744.09385708636592</v>
      </c>
      <c r="F2" s="19">
        <f t="shared" si="0"/>
        <v>990.12514278182152</v>
      </c>
      <c r="G2" s="19">
        <f t="shared" si="0"/>
        <v>1235.1564284772771</v>
      </c>
      <c r="H2" s="19">
        <f t="shared" si="0"/>
        <v>1479.1877141727327</v>
      </c>
      <c r="I2" s="19">
        <f t="shared" si="0"/>
        <v>1722.2189998681883</v>
      </c>
      <c r="J2" s="19">
        <f t="shared" si="0"/>
        <v>1964.250285563644</v>
      </c>
      <c r="K2" s="19">
        <f t="shared" si="0"/>
        <v>2596.5613446965995</v>
      </c>
      <c r="L2" s="19">
        <f t="shared" si="0"/>
        <v>3227.872403829555</v>
      </c>
      <c r="M2" s="19">
        <f t="shared" si="0"/>
        <v>3779.92750827501</v>
      </c>
      <c r="N2" s="19">
        <f>M2</f>
        <v>3779.92750827501</v>
      </c>
    </row>
    <row r="3" spans="1:14" x14ac:dyDescent="0.3">
      <c r="A3" s="21" t="s">
        <v>20</v>
      </c>
      <c r="B3" s="17">
        <f>$I$45*B47</f>
        <v>877.63687500000003</v>
      </c>
      <c r="C3" s="17">
        <f t="shared" ref="C3:M3" si="1">$I$45*C47</f>
        <v>1462.7281250000001</v>
      </c>
      <c r="D3" s="17">
        <f t="shared" si="1"/>
        <v>1170.1825000000001</v>
      </c>
      <c r="E3" s="17">
        <f t="shared" si="1"/>
        <v>1170.1825000000001</v>
      </c>
      <c r="F3" s="17">
        <f t="shared" si="1"/>
        <v>1170.1825000000001</v>
      </c>
      <c r="G3" s="17">
        <f t="shared" si="1"/>
        <v>1170.1825000000001</v>
      </c>
      <c r="H3" s="17">
        <f t="shared" si="1"/>
        <v>1170.1825000000001</v>
      </c>
      <c r="I3" s="17">
        <f t="shared" si="1"/>
        <v>1170.1825000000001</v>
      </c>
      <c r="J3" s="17">
        <f t="shared" si="1"/>
        <v>1901.5465625000002</v>
      </c>
      <c r="K3" s="17">
        <f t="shared" si="1"/>
        <v>1901.5465625000002</v>
      </c>
      <c r="L3" s="17">
        <f t="shared" si="1"/>
        <v>1755.2737500000001</v>
      </c>
      <c r="M3" s="17">
        <f t="shared" si="1"/>
        <v>1755.2737500000001</v>
      </c>
      <c r="N3" s="17">
        <f t="shared" ref="N3:N5" si="2">SUM(B3:M3)</f>
        <v>16675.100624999999</v>
      </c>
    </row>
    <row r="4" spans="1:14" x14ac:dyDescent="0.3">
      <c r="A4" s="22" t="s">
        <v>21</v>
      </c>
      <c r="B4" s="17">
        <f>$I$59*B61</f>
        <v>2712.2037500000001</v>
      </c>
      <c r="C4" s="17">
        <f t="shared" ref="C4:M4" si="3">$I$59*C61</f>
        <v>2712.2037500000001</v>
      </c>
      <c r="D4" s="17">
        <f t="shared" si="3"/>
        <v>2712.2037500000001</v>
      </c>
      <c r="E4" s="17">
        <f t="shared" si="3"/>
        <v>2712.2037500000001</v>
      </c>
      <c r="F4" s="17">
        <f t="shared" si="3"/>
        <v>2712.2037500000001</v>
      </c>
      <c r="G4" s="17">
        <f t="shared" si="3"/>
        <v>2712.2037500000001</v>
      </c>
      <c r="H4" s="17">
        <f t="shared" si="3"/>
        <v>2712.2037500000001</v>
      </c>
      <c r="I4" s="17">
        <f t="shared" si="3"/>
        <v>2712.2037500000001</v>
      </c>
      <c r="J4" s="17">
        <f t="shared" si="3"/>
        <v>2712.2037500000001</v>
      </c>
      <c r="K4" s="17">
        <f t="shared" si="3"/>
        <v>2712.2037500000001</v>
      </c>
      <c r="L4" s="17">
        <f t="shared" si="3"/>
        <v>2712.2037500000001</v>
      </c>
      <c r="M4" s="17">
        <f t="shared" si="3"/>
        <v>2712.2037500000001</v>
      </c>
      <c r="N4" s="17">
        <f t="shared" si="2"/>
        <v>32546.445000000003</v>
      </c>
    </row>
    <row r="5" spans="1:14" ht="15.6" x14ac:dyDescent="0.3">
      <c r="A5" s="13" t="s">
        <v>15</v>
      </c>
      <c r="B5" s="17">
        <f t="shared" ref="B5:M5" si="4">SUM(B2:B4)</f>
        <v>3589.8406250000003</v>
      </c>
      <c r="C5" s="17">
        <f t="shared" si="4"/>
        <v>4267.4512513204554</v>
      </c>
      <c r="D5" s="17">
        <f t="shared" si="4"/>
        <v>4379.4488213909108</v>
      </c>
      <c r="E5" s="18">
        <f t="shared" si="4"/>
        <v>4626.4801070863659</v>
      </c>
      <c r="F5" s="18">
        <f t="shared" si="4"/>
        <v>4872.511392781822</v>
      </c>
      <c r="G5" s="18">
        <f t="shared" si="4"/>
        <v>5117.5426784772771</v>
      </c>
      <c r="H5" s="18">
        <f t="shared" si="4"/>
        <v>5361.5739641727323</v>
      </c>
      <c r="I5" s="18">
        <f t="shared" si="4"/>
        <v>5604.6052498681893</v>
      </c>
      <c r="J5" s="18">
        <f t="shared" si="4"/>
        <v>6578.0005980636442</v>
      </c>
      <c r="K5" s="18">
        <f t="shared" si="4"/>
        <v>7210.3116571966002</v>
      </c>
      <c r="L5" s="18">
        <f t="shared" si="4"/>
        <v>7695.3499038295558</v>
      </c>
      <c r="M5" s="17">
        <f t="shared" si="4"/>
        <v>8247.4050082750109</v>
      </c>
      <c r="N5" s="17">
        <f t="shared" si="2"/>
        <v>67550.521257462562</v>
      </c>
    </row>
    <row r="6" spans="1:14" ht="15.6" x14ac:dyDescent="0.3">
      <c r="A6" s="31"/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2"/>
      <c r="N6" s="32"/>
    </row>
    <row r="7" spans="1:14" ht="15.6" x14ac:dyDescent="0.3">
      <c r="A7" s="31" t="s">
        <v>37</v>
      </c>
      <c r="B7" s="32">
        <f>SUM(B3:B4)*0.35</f>
        <v>1256.4442187500001</v>
      </c>
      <c r="C7" s="32">
        <f t="shared" ref="C7:M7" si="5">SUM(C3:C4)*0.35</f>
        <v>1461.22615625</v>
      </c>
      <c r="D7" s="32">
        <f t="shared" si="5"/>
        <v>1358.8351875000001</v>
      </c>
      <c r="E7" s="32">
        <f t="shared" si="5"/>
        <v>1358.8351875000001</v>
      </c>
      <c r="F7" s="32">
        <f t="shared" si="5"/>
        <v>1358.8351875000001</v>
      </c>
      <c r="G7" s="32">
        <f t="shared" si="5"/>
        <v>1358.8351875000001</v>
      </c>
      <c r="H7" s="32">
        <f t="shared" si="5"/>
        <v>1358.8351875000001</v>
      </c>
      <c r="I7" s="32">
        <f t="shared" si="5"/>
        <v>1358.8351875000001</v>
      </c>
      <c r="J7" s="32">
        <f t="shared" si="5"/>
        <v>1614.812609375</v>
      </c>
      <c r="K7" s="32">
        <f t="shared" si="5"/>
        <v>1614.812609375</v>
      </c>
      <c r="L7" s="32">
        <f t="shared" si="5"/>
        <v>1563.617125</v>
      </c>
      <c r="M7" s="32">
        <f t="shared" si="5"/>
        <v>1563.617125</v>
      </c>
      <c r="N7" s="32">
        <f>SUM(B7:M7)</f>
        <v>17227.54096875</v>
      </c>
    </row>
    <row r="8" spans="1:14" ht="15.6" x14ac:dyDescent="0.3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.6" x14ac:dyDescent="0.3">
      <c r="A9" s="31" t="s">
        <v>38</v>
      </c>
      <c r="B9" s="32">
        <f>SUM(B3:B4)-B7</f>
        <v>2333.3964062499999</v>
      </c>
      <c r="C9" s="32">
        <f t="shared" ref="C9:M9" si="6">SUM(C3:C4)-C7</f>
        <v>2713.7057187500004</v>
      </c>
      <c r="D9" s="32">
        <f t="shared" si="6"/>
        <v>2523.5510625000006</v>
      </c>
      <c r="E9" s="32">
        <f t="shared" si="6"/>
        <v>2523.5510625000006</v>
      </c>
      <c r="F9" s="32">
        <f t="shared" si="6"/>
        <v>2523.5510625000006</v>
      </c>
      <c r="G9" s="32">
        <f t="shared" si="6"/>
        <v>2523.5510625000006</v>
      </c>
      <c r="H9" s="32">
        <f t="shared" si="6"/>
        <v>2523.5510625000006</v>
      </c>
      <c r="I9" s="32">
        <f t="shared" si="6"/>
        <v>2523.5510625000006</v>
      </c>
      <c r="J9" s="32">
        <f t="shared" si="6"/>
        <v>2998.9377031250006</v>
      </c>
      <c r="K9" s="32">
        <f t="shared" si="6"/>
        <v>2998.9377031250006</v>
      </c>
      <c r="L9" s="32">
        <f t="shared" si="6"/>
        <v>2903.8603750000002</v>
      </c>
      <c r="M9" s="32">
        <f t="shared" si="6"/>
        <v>2903.8603750000002</v>
      </c>
      <c r="N9" s="32"/>
    </row>
    <row r="10" spans="1:14" x14ac:dyDescent="0.3">
      <c r="A10" s="9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ht="18" x14ac:dyDescent="0.35">
      <c r="A11" s="11" t="s">
        <v>14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x14ac:dyDescent="0.3">
      <c r="A12" s="14"/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4" x14ac:dyDescent="0.3">
      <c r="A13" s="22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4" x14ac:dyDescent="0.3">
      <c r="A14" s="22" t="s">
        <v>51</v>
      </c>
      <c r="B14" s="17">
        <v>500</v>
      </c>
      <c r="C14" s="17">
        <v>500</v>
      </c>
      <c r="D14" s="17">
        <v>500</v>
      </c>
      <c r="E14" s="17">
        <v>500</v>
      </c>
      <c r="F14" s="17">
        <v>500</v>
      </c>
      <c r="G14" s="17">
        <v>500</v>
      </c>
      <c r="H14" s="17">
        <v>500</v>
      </c>
      <c r="I14" s="17">
        <v>500</v>
      </c>
      <c r="J14" s="17">
        <v>500</v>
      </c>
      <c r="K14" s="17">
        <v>500</v>
      </c>
      <c r="L14" s="17">
        <v>500</v>
      </c>
      <c r="M14" s="17">
        <v>500</v>
      </c>
    </row>
    <row r="15" spans="1:14" x14ac:dyDescent="0.3">
      <c r="A15" s="14" t="s">
        <v>16</v>
      </c>
      <c r="B15" s="17">
        <v>35</v>
      </c>
      <c r="C15" s="17">
        <v>35</v>
      </c>
      <c r="D15" s="17">
        <v>35</v>
      </c>
      <c r="E15" s="17">
        <v>35</v>
      </c>
      <c r="F15" s="17">
        <v>35</v>
      </c>
      <c r="G15" s="17">
        <v>35</v>
      </c>
      <c r="H15" s="17">
        <v>35</v>
      </c>
      <c r="I15" s="17">
        <v>35</v>
      </c>
      <c r="J15" s="17">
        <v>35</v>
      </c>
      <c r="K15" s="17">
        <v>35</v>
      </c>
      <c r="L15" s="17">
        <v>35</v>
      </c>
      <c r="M15" s="17">
        <v>35</v>
      </c>
    </row>
    <row r="16" spans="1:14" x14ac:dyDescent="0.3">
      <c r="A16" s="22" t="s">
        <v>50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</row>
    <row r="17" spans="1:14" x14ac:dyDescent="0.3">
      <c r="A17" s="22" t="s">
        <v>49</v>
      </c>
      <c r="B17" s="17">
        <v>85</v>
      </c>
      <c r="C17" s="17">
        <v>85</v>
      </c>
      <c r="D17" s="17">
        <v>85</v>
      </c>
      <c r="E17" s="17">
        <v>85</v>
      </c>
      <c r="F17" s="17">
        <v>85</v>
      </c>
      <c r="G17" s="17">
        <v>85</v>
      </c>
      <c r="H17" s="17">
        <v>85</v>
      </c>
      <c r="I17" s="17">
        <v>85</v>
      </c>
      <c r="J17" s="17">
        <v>85</v>
      </c>
      <c r="K17" s="17">
        <v>85</v>
      </c>
      <c r="L17" s="17">
        <v>85</v>
      </c>
      <c r="M17" s="17">
        <v>85</v>
      </c>
    </row>
    <row r="18" spans="1:14" x14ac:dyDescent="0.3">
      <c r="A18" s="22" t="s">
        <v>48</v>
      </c>
      <c r="B18" s="17">
        <v>225</v>
      </c>
      <c r="C18" s="17">
        <v>225</v>
      </c>
      <c r="D18" s="17">
        <v>225</v>
      </c>
      <c r="E18" s="17">
        <v>225</v>
      </c>
      <c r="F18" s="17">
        <v>225</v>
      </c>
      <c r="G18" s="17">
        <v>225</v>
      </c>
      <c r="H18" s="17">
        <v>225</v>
      </c>
      <c r="I18" s="17">
        <v>225</v>
      </c>
      <c r="J18" s="17">
        <v>225</v>
      </c>
      <c r="K18" s="17">
        <v>225</v>
      </c>
      <c r="L18" s="17">
        <v>225</v>
      </c>
      <c r="M18" s="17">
        <v>225</v>
      </c>
    </row>
    <row r="19" spans="1:14" x14ac:dyDescent="0.3">
      <c r="A19" s="22" t="s">
        <v>45</v>
      </c>
      <c r="B19" s="17">
        <f>SUM($H$37:$H$39)*B34</f>
        <v>161.60000000000002</v>
      </c>
      <c r="C19" s="17">
        <f t="shared" ref="C19:M19" si="7">SUM($H$37:$H$39)*C34</f>
        <v>161.60000000000002</v>
      </c>
      <c r="D19" s="17">
        <f t="shared" si="7"/>
        <v>161.60000000000002</v>
      </c>
      <c r="E19" s="17">
        <f t="shared" si="7"/>
        <v>161.60000000000002</v>
      </c>
      <c r="F19" s="17">
        <f t="shared" si="7"/>
        <v>161.60000000000002</v>
      </c>
      <c r="G19" s="17">
        <f t="shared" si="7"/>
        <v>161.60000000000002</v>
      </c>
      <c r="H19" s="17">
        <f t="shared" si="7"/>
        <v>161.60000000000002</v>
      </c>
      <c r="I19" s="17">
        <f t="shared" si="7"/>
        <v>161.60000000000002</v>
      </c>
      <c r="J19" s="17">
        <f t="shared" si="7"/>
        <v>161.60000000000002</v>
      </c>
      <c r="K19" s="17">
        <f t="shared" si="7"/>
        <v>161.60000000000002</v>
      </c>
      <c r="L19" s="17">
        <f t="shared" si="7"/>
        <v>161.60000000000002</v>
      </c>
      <c r="M19" s="17">
        <f t="shared" si="7"/>
        <v>161.60000000000002</v>
      </c>
    </row>
    <row r="20" spans="1:14" x14ac:dyDescent="0.3">
      <c r="A20" s="22" t="s">
        <v>44</v>
      </c>
      <c r="B20" s="17">
        <f>SUM($H$37:$H$39)*B33</f>
        <v>141.39999999999998</v>
      </c>
      <c r="C20" s="17">
        <f t="shared" ref="C20:M20" si="8">SUM($H$37:$H$39)*C33</f>
        <v>141.39999999999998</v>
      </c>
      <c r="D20" s="17">
        <f t="shared" si="8"/>
        <v>141.39999999999998</v>
      </c>
      <c r="E20" s="17">
        <f t="shared" si="8"/>
        <v>141.39999999999998</v>
      </c>
      <c r="F20" s="17">
        <f t="shared" si="8"/>
        <v>141.39999999999998</v>
      </c>
      <c r="G20" s="17">
        <f t="shared" si="8"/>
        <v>141.39999999999998</v>
      </c>
      <c r="H20" s="17">
        <f t="shared" si="8"/>
        <v>141.39999999999998</v>
      </c>
      <c r="I20" s="17">
        <f t="shared" si="8"/>
        <v>141.39999999999998</v>
      </c>
      <c r="J20" s="17">
        <f t="shared" si="8"/>
        <v>141.39999999999998</v>
      </c>
      <c r="K20" s="17">
        <f t="shared" si="8"/>
        <v>141.39999999999998</v>
      </c>
      <c r="L20" s="17">
        <f t="shared" si="8"/>
        <v>141.39999999999998</v>
      </c>
      <c r="M20" s="17">
        <f t="shared" si="8"/>
        <v>141.39999999999998</v>
      </c>
    </row>
    <row r="21" spans="1:14" x14ac:dyDescent="0.3">
      <c r="A21" s="22" t="s">
        <v>43</v>
      </c>
      <c r="B21" s="17">
        <v>50</v>
      </c>
      <c r="C21" s="17">
        <v>50</v>
      </c>
      <c r="D21" s="17">
        <v>50</v>
      </c>
      <c r="E21" s="17">
        <v>50</v>
      </c>
      <c r="F21" s="17">
        <v>50</v>
      </c>
      <c r="G21" s="17">
        <v>50</v>
      </c>
      <c r="H21" s="17">
        <v>50</v>
      </c>
      <c r="I21" s="17">
        <v>50</v>
      </c>
      <c r="J21" s="17">
        <v>50</v>
      </c>
      <c r="K21" s="17">
        <v>50</v>
      </c>
      <c r="L21" s="17">
        <v>50</v>
      </c>
      <c r="M21" s="17">
        <v>50</v>
      </c>
    </row>
    <row r="22" spans="1:14" x14ac:dyDescent="0.3">
      <c r="A22" s="22" t="s">
        <v>42</v>
      </c>
      <c r="B22" s="17">
        <f>SUM(B3:B4)*0.035</f>
        <v>125.64442187500002</v>
      </c>
      <c r="C22" s="17">
        <f t="shared" ref="C22:M22" si="9">SUM(C3:C4)*0.035</f>
        <v>146.12261562500001</v>
      </c>
      <c r="D22" s="17">
        <f t="shared" si="9"/>
        <v>135.88351875000004</v>
      </c>
      <c r="E22" s="17">
        <f t="shared" si="9"/>
        <v>135.88351875000004</v>
      </c>
      <c r="F22" s="17">
        <f t="shared" si="9"/>
        <v>135.88351875000004</v>
      </c>
      <c r="G22" s="17">
        <f t="shared" si="9"/>
        <v>135.88351875000004</v>
      </c>
      <c r="H22" s="17">
        <f t="shared" si="9"/>
        <v>135.88351875000004</v>
      </c>
      <c r="I22" s="17">
        <f t="shared" si="9"/>
        <v>135.88351875000004</v>
      </c>
      <c r="J22" s="17">
        <f t="shared" si="9"/>
        <v>161.48126093750002</v>
      </c>
      <c r="K22" s="17">
        <f t="shared" si="9"/>
        <v>161.48126093750002</v>
      </c>
      <c r="L22" s="17">
        <f t="shared" si="9"/>
        <v>156.36171250000001</v>
      </c>
      <c r="M22" s="17">
        <f t="shared" si="9"/>
        <v>156.36171250000001</v>
      </c>
      <c r="N22" s="7"/>
    </row>
    <row r="23" spans="1:14" x14ac:dyDescent="0.3">
      <c r="A23" s="22" t="s">
        <v>41</v>
      </c>
      <c r="B23" s="17">
        <f>SUM(B3:B4)*0.08</f>
        <v>287.18725000000001</v>
      </c>
      <c r="C23" s="17">
        <f t="shared" ref="C23:M23" si="10">SUM(C3:C4)*0.08</f>
        <v>333.99455</v>
      </c>
      <c r="D23" s="17">
        <f t="shared" si="10"/>
        <v>310.59090000000003</v>
      </c>
      <c r="E23" s="17">
        <f t="shared" si="10"/>
        <v>310.59090000000003</v>
      </c>
      <c r="F23" s="17">
        <f t="shared" si="10"/>
        <v>310.59090000000003</v>
      </c>
      <c r="G23" s="17">
        <f t="shared" si="10"/>
        <v>310.59090000000003</v>
      </c>
      <c r="H23" s="17">
        <f t="shared" si="10"/>
        <v>310.59090000000003</v>
      </c>
      <c r="I23" s="17">
        <f t="shared" si="10"/>
        <v>310.59090000000003</v>
      </c>
      <c r="J23" s="17">
        <f t="shared" si="10"/>
        <v>369.10002500000002</v>
      </c>
      <c r="K23" s="17">
        <f t="shared" si="10"/>
        <v>369.10002500000002</v>
      </c>
      <c r="L23" s="17">
        <f t="shared" si="10"/>
        <v>357.39820000000003</v>
      </c>
      <c r="M23" s="17">
        <f t="shared" si="10"/>
        <v>357.39820000000003</v>
      </c>
      <c r="N23" s="7"/>
    </row>
    <row r="24" spans="1:14" x14ac:dyDescent="0.3">
      <c r="A24" s="22" t="s">
        <v>40</v>
      </c>
      <c r="B24" s="17">
        <v>110</v>
      </c>
      <c r="C24" s="17">
        <v>111</v>
      </c>
      <c r="D24" s="17">
        <v>112</v>
      </c>
      <c r="E24" s="17">
        <v>113</v>
      </c>
      <c r="F24" s="17">
        <v>114</v>
      </c>
      <c r="G24" s="17">
        <v>115</v>
      </c>
      <c r="H24" s="17">
        <v>116</v>
      </c>
      <c r="I24" s="17">
        <v>117</v>
      </c>
      <c r="J24" s="17">
        <v>118</v>
      </c>
      <c r="K24" s="17">
        <v>119</v>
      </c>
      <c r="L24" s="17">
        <v>120</v>
      </c>
      <c r="M24" s="17">
        <v>121</v>
      </c>
      <c r="N24" s="7"/>
    </row>
    <row r="25" spans="1:14" x14ac:dyDescent="0.3">
      <c r="A25" s="34" t="s">
        <v>39</v>
      </c>
      <c r="B25" s="17">
        <f>-PMT(4.75%/12,240,65000)</f>
        <v>420.04535805454503</v>
      </c>
      <c r="C25" s="17">
        <f t="shared" ref="C25:M25" si="11">-PMT(4.75%/12,240,65000)</f>
        <v>420.04535805454503</v>
      </c>
      <c r="D25" s="17">
        <f t="shared" si="11"/>
        <v>420.04535805454503</v>
      </c>
      <c r="E25" s="17">
        <f t="shared" si="11"/>
        <v>420.04535805454503</v>
      </c>
      <c r="F25" s="17">
        <f t="shared" si="11"/>
        <v>420.04535805454503</v>
      </c>
      <c r="G25" s="17">
        <f t="shared" si="11"/>
        <v>420.04535805454503</v>
      </c>
      <c r="H25" s="17">
        <f t="shared" si="11"/>
        <v>420.04535805454503</v>
      </c>
      <c r="I25" s="17">
        <f t="shared" si="11"/>
        <v>420.04535805454503</v>
      </c>
      <c r="J25" s="17">
        <f t="shared" si="11"/>
        <v>420.04535805454503</v>
      </c>
      <c r="K25" s="17">
        <f t="shared" si="11"/>
        <v>420.04535805454503</v>
      </c>
      <c r="L25" s="17">
        <f t="shared" si="11"/>
        <v>420.04535805454503</v>
      </c>
      <c r="M25" s="17">
        <f t="shared" si="11"/>
        <v>420.04535805454503</v>
      </c>
      <c r="N25" s="7"/>
    </row>
    <row r="26" spans="1:14" ht="15.6" x14ac:dyDescent="0.3">
      <c r="A26" s="13" t="s">
        <v>13</v>
      </c>
      <c r="B26" s="17">
        <f t="shared" ref="B26:M26" si="12">SUM(B12:B25)</f>
        <v>2240.8770299295452</v>
      </c>
      <c r="C26" s="17">
        <f t="shared" si="12"/>
        <v>2309.1625236795448</v>
      </c>
      <c r="D26" s="17">
        <f t="shared" si="12"/>
        <v>2276.519776804545</v>
      </c>
      <c r="E26" s="17">
        <f t="shared" si="12"/>
        <v>2277.519776804545</v>
      </c>
      <c r="F26" s="17">
        <f t="shared" si="12"/>
        <v>2278.519776804545</v>
      </c>
      <c r="G26" s="18">
        <f t="shared" si="12"/>
        <v>2279.519776804545</v>
      </c>
      <c r="H26" s="18">
        <f t="shared" si="12"/>
        <v>2280.519776804545</v>
      </c>
      <c r="I26" s="17">
        <f t="shared" si="12"/>
        <v>2281.519776804545</v>
      </c>
      <c r="J26" s="17">
        <f t="shared" si="12"/>
        <v>2366.626643992045</v>
      </c>
      <c r="K26" s="17">
        <f t="shared" si="12"/>
        <v>2367.626643992045</v>
      </c>
      <c r="L26" s="17">
        <f t="shared" si="12"/>
        <v>2351.8052705545451</v>
      </c>
      <c r="M26" s="17">
        <f t="shared" si="12"/>
        <v>2352.8052705545451</v>
      </c>
      <c r="N26" s="7"/>
    </row>
    <row r="27" spans="1:14" ht="15.6" x14ac:dyDescent="0.3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" x14ac:dyDescent="0.35">
      <c r="A28" s="11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3">
      <c r="A29" s="4" t="s">
        <v>38</v>
      </c>
      <c r="B29" s="6">
        <f>B9</f>
        <v>2333.3964062499999</v>
      </c>
      <c r="C29" s="6">
        <f t="shared" ref="C29:M29" si="13">C9</f>
        <v>2713.7057187500004</v>
      </c>
      <c r="D29" s="6">
        <f t="shared" si="13"/>
        <v>2523.5510625000006</v>
      </c>
      <c r="E29" s="6">
        <f t="shared" si="13"/>
        <v>2523.5510625000006</v>
      </c>
      <c r="F29" s="6">
        <f t="shared" si="13"/>
        <v>2523.5510625000006</v>
      </c>
      <c r="G29" s="6">
        <f t="shared" si="13"/>
        <v>2523.5510625000006</v>
      </c>
      <c r="H29" s="6">
        <f t="shared" si="13"/>
        <v>2523.5510625000006</v>
      </c>
      <c r="I29" s="6">
        <f t="shared" si="13"/>
        <v>2523.5510625000006</v>
      </c>
      <c r="J29" s="6">
        <f t="shared" si="13"/>
        <v>2998.9377031250006</v>
      </c>
      <c r="K29" s="6">
        <f t="shared" si="13"/>
        <v>2998.9377031250006</v>
      </c>
      <c r="L29" s="6">
        <f t="shared" si="13"/>
        <v>2903.8603750000002</v>
      </c>
      <c r="M29" s="6">
        <f t="shared" si="13"/>
        <v>2903.8603750000002</v>
      </c>
      <c r="N29" s="7"/>
    </row>
    <row r="30" spans="1:14" x14ac:dyDescent="0.3">
      <c r="A30" s="1" t="s">
        <v>18</v>
      </c>
      <c r="B30" s="6">
        <f>B26</f>
        <v>2240.8770299295452</v>
      </c>
      <c r="C30" s="6">
        <f>C26</f>
        <v>2309.1625236795448</v>
      </c>
      <c r="D30" s="6">
        <f t="shared" ref="D30:M30" si="14">D26</f>
        <v>2276.519776804545</v>
      </c>
      <c r="E30" s="6">
        <f t="shared" si="14"/>
        <v>2277.519776804545</v>
      </c>
      <c r="F30" s="6">
        <f t="shared" si="14"/>
        <v>2278.519776804545</v>
      </c>
      <c r="G30" s="6">
        <f t="shared" si="14"/>
        <v>2279.519776804545</v>
      </c>
      <c r="H30" s="6">
        <f t="shared" si="14"/>
        <v>2280.519776804545</v>
      </c>
      <c r="I30" s="6">
        <f t="shared" si="14"/>
        <v>2281.519776804545</v>
      </c>
      <c r="J30" s="6">
        <f t="shared" si="14"/>
        <v>2366.626643992045</v>
      </c>
      <c r="K30" s="6">
        <f t="shared" si="14"/>
        <v>2367.626643992045</v>
      </c>
      <c r="L30" s="6">
        <f t="shared" si="14"/>
        <v>2351.8052705545451</v>
      </c>
      <c r="M30" s="6">
        <f t="shared" si="14"/>
        <v>2352.8052705545451</v>
      </c>
      <c r="N30" s="7"/>
    </row>
    <row r="31" spans="1:14" ht="21" x14ac:dyDescent="0.4">
      <c r="A31" s="15" t="s">
        <v>17</v>
      </c>
      <c r="B31" s="16">
        <f>B29-B30</f>
        <v>92.519376320454739</v>
      </c>
      <c r="C31" s="16">
        <f>C29-C30</f>
        <v>404.54319507045557</v>
      </c>
      <c r="D31" s="16">
        <f t="shared" ref="D31:M31" si="15">D29-D30</f>
        <v>247.03128569545561</v>
      </c>
      <c r="E31" s="16">
        <f t="shared" si="15"/>
        <v>246.03128569545561</v>
      </c>
      <c r="F31" s="16">
        <f t="shared" si="15"/>
        <v>245.03128569545561</v>
      </c>
      <c r="G31" s="16">
        <f t="shared" si="15"/>
        <v>244.03128569545561</v>
      </c>
      <c r="H31" s="16">
        <f t="shared" si="15"/>
        <v>243.03128569545561</v>
      </c>
      <c r="I31" s="16">
        <f t="shared" si="15"/>
        <v>242.03128569545561</v>
      </c>
      <c r="J31" s="16">
        <f t="shared" si="15"/>
        <v>632.31105913295551</v>
      </c>
      <c r="K31" s="16">
        <f t="shared" si="15"/>
        <v>631.31105913295551</v>
      </c>
      <c r="L31" s="16">
        <f t="shared" si="15"/>
        <v>552.05510444545507</v>
      </c>
      <c r="M31" s="16">
        <f t="shared" si="15"/>
        <v>551.05510444545507</v>
      </c>
      <c r="N31" s="7"/>
    </row>
    <row r="32" spans="1:14" ht="21" x14ac:dyDescent="0.4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7"/>
    </row>
    <row r="33" spans="1:14" ht="21" x14ac:dyDescent="0.4">
      <c r="A33" s="23" t="s">
        <v>46</v>
      </c>
      <c r="B33" s="35">
        <v>0.7</v>
      </c>
      <c r="C33" s="35">
        <v>0.7</v>
      </c>
      <c r="D33" s="35">
        <v>0.7</v>
      </c>
      <c r="E33" s="35">
        <v>0.7</v>
      </c>
      <c r="F33" s="35">
        <v>0.7</v>
      </c>
      <c r="G33" s="35">
        <v>0.7</v>
      </c>
      <c r="H33" s="35">
        <v>0.7</v>
      </c>
      <c r="I33" s="35">
        <v>0.7</v>
      </c>
      <c r="J33" s="35">
        <v>0.7</v>
      </c>
      <c r="K33" s="35">
        <v>0.7</v>
      </c>
      <c r="L33" s="35">
        <v>0.7</v>
      </c>
      <c r="M33" s="35">
        <v>0.7</v>
      </c>
      <c r="N33" s="7"/>
    </row>
    <row r="34" spans="1:14" ht="21" x14ac:dyDescent="0.4">
      <c r="A34" s="23" t="s">
        <v>47</v>
      </c>
      <c r="B34" s="36">
        <v>0.8</v>
      </c>
      <c r="C34" s="36">
        <v>0.8</v>
      </c>
      <c r="D34" s="36">
        <v>0.8</v>
      </c>
      <c r="E34" s="36">
        <v>0.8</v>
      </c>
      <c r="F34" s="36">
        <v>0.8</v>
      </c>
      <c r="G34" s="36">
        <v>0.8</v>
      </c>
      <c r="H34" s="36">
        <v>0.8</v>
      </c>
      <c r="I34" s="36">
        <v>0.8</v>
      </c>
      <c r="J34" s="36">
        <v>0.8</v>
      </c>
      <c r="K34" s="36">
        <v>0.8</v>
      </c>
      <c r="L34" s="36">
        <v>0.8</v>
      </c>
      <c r="M34" s="36">
        <v>0.8</v>
      </c>
      <c r="N34" s="7"/>
    </row>
    <row r="35" spans="1:14" ht="21" x14ac:dyDescent="0.4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7"/>
    </row>
    <row r="36" spans="1:14" x14ac:dyDescent="0.3">
      <c r="A36" s="10"/>
      <c r="B36" s="7" t="s">
        <v>23</v>
      </c>
      <c r="C36" s="7" t="s">
        <v>24</v>
      </c>
      <c r="D36" s="7" t="s">
        <v>25</v>
      </c>
      <c r="E36" s="25" t="s">
        <v>26</v>
      </c>
      <c r="F36" s="25" t="s">
        <v>27</v>
      </c>
      <c r="G36" s="25" t="s">
        <v>28</v>
      </c>
      <c r="H36" s="7"/>
      <c r="I36" s="7"/>
      <c r="J36" s="7"/>
      <c r="K36" s="7"/>
      <c r="L36" s="7"/>
      <c r="M36" s="7"/>
      <c r="N36" s="7"/>
    </row>
    <row r="37" spans="1:14" x14ac:dyDescent="0.3">
      <c r="A37" s="10" t="s">
        <v>20</v>
      </c>
      <c r="B37" s="20">
        <v>20</v>
      </c>
      <c r="C37" s="20">
        <v>12</v>
      </c>
      <c r="D37" s="20">
        <v>12</v>
      </c>
      <c r="E37" s="20">
        <v>12</v>
      </c>
      <c r="F37" s="20">
        <v>25</v>
      </c>
      <c r="G37" s="20">
        <v>20</v>
      </c>
      <c r="H37" s="20">
        <f>SUM(B37:G37)</f>
        <v>101</v>
      </c>
      <c r="I37" s="20"/>
      <c r="J37" s="20"/>
      <c r="K37" s="20"/>
      <c r="L37" s="20"/>
      <c r="M37" s="20">
        <v>0</v>
      </c>
      <c r="N37" s="7"/>
    </row>
    <row r="38" spans="1:14" x14ac:dyDescent="0.3">
      <c r="A38" s="10" t="s">
        <v>22</v>
      </c>
      <c r="B38" s="20">
        <v>10</v>
      </c>
      <c r="C38" s="20">
        <v>6</v>
      </c>
      <c r="D38" s="20">
        <v>6</v>
      </c>
      <c r="E38" s="20">
        <v>6</v>
      </c>
      <c r="F38" s="20">
        <v>12</v>
      </c>
      <c r="G38" s="20">
        <v>10</v>
      </c>
      <c r="H38" s="20">
        <f>SUM(B38:G38)</f>
        <v>50</v>
      </c>
      <c r="I38" s="20"/>
      <c r="J38" s="20"/>
      <c r="K38" s="20"/>
      <c r="L38" s="20"/>
      <c r="M38" s="20">
        <v>0</v>
      </c>
      <c r="N38" s="7"/>
    </row>
    <row r="39" spans="1:14" x14ac:dyDescent="0.3">
      <c r="A39" s="10" t="s">
        <v>31</v>
      </c>
      <c r="B39" s="7">
        <v>10</v>
      </c>
      <c r="C39" s="7">
        <v>6</v>
      </c>
      <c r="D39" s="7">
        <v>6</v>
      </c>
      <c r="E39" s="25">
        <v>6</v>
      </c>
      <c r="F39" s="25">
        <v>13</v>
      </c>
      <c r="G39" s="25">
        <v>10</v>
      </c>
      <c r="H39" s="20">
        <f>SUM(B39:G39)</f>
        <v>51</v>
      </c>
      <c r="I39" s="7"/>
      <c r="J39" s="7"/>
      <c r="K39" s="7"/>
      <c r="L39" s="7"/>
      <c r="M39" s="7"/>
      <c r="N39" s="7"/>
    </row>
    <row r="40" spans="1:14" x14ac:dyDescent="0.3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3">
      <c r="A41" s="10"/>
      <c r="B41" s="7">
        <v>12</v>
      </c>
      <c r="C41" s="7">
        <v>16</v>
      </c>
      <c r="D41" s="7">
        <v>24</v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3">
      <c r="A42" s="10" t="s">
        <v>29</v>
      </c>
      <c r="B42" s="27">
        <v>2.25</v>
      </c>
      <c r="C42" s="27">
        <v>2.5</v>
      </c>
      <c r="D42" s="27">
        <v>2.75</v>
      </c>
      <c r="E42" s="29">
        <f>SUM(B42:D42)</f>
        <v>7.5</v>
      </c>
      <c r="F42" s="29">
        <f>E42/3</f>
        <v>2.5</v>
      </c>
      <c r="G42" s="7"/>
      <c r="H42" s="29">
        <f t="shared" ref="H42:H43" si="16">F42*H37</f>
        <v>252.5</v>
      </c>
      <c r="I42" s="29">
        <f>H42*4.33</f>
        <v>1093.325</v>
      </c>
      <c r="J42" s="7"/>
      <c r="K42" s="7"/>
      <c r="L42" s="7"/>
      <c r="M42" s="7"/>
      <c r="N42" s="7"/>
    </row>
    <row r="43" spans="1:14" x14ac:dyDescent="0.3">
      <c r="A43" s="26" t="s">
        <v>30</v>
      </c>
      <c r="B43" s="27">
        <v>3.75</v>
      </c>
      <c r="C43" s="27">
        <v>4</v>
      </c>
      <c r="D43" s="27">
        <v>4.25</v>
      </c>
      <c r="E43" s="29">
        <f t="shared" ref="E43:E44" si="17">SUM(B43:D43)</f>
        <v>12</v>
      </c>
      <c r="F43" s="29">
        <f>E43/3</f>
        <v>4</v>
      </c>
      <c r="G43" s="7"/>
      <c r="H43" s="29">
        <f t="shared" si="16"/>
        <v>200</v>
      </c>
      <c r="I43" s="29">
        <f t="shared" ref="I43:I44" si="18">H43*4.33</f>
        <v>866</v>
      </c>
      <c r="J43" s="7"/>
      <c r="K43" s="7"/>
      <c r="L43" s="7"/>
      <c r="M43" s="7"/>
      <c r="N43" s="7"/>
    </row>
    <row r="44" spans="1:14" x14ac:dyDescent="0.3">
      <c r="A44" s="26" t="s">
        <v>31</v>
      </c>
      <c r="B44" s="27">
        <v>4.25</v>
      </c>
      <c r="C44" s="27">
        <v>4.5</v>
      </c>
      <c r="D44" s="28"/>
      <c r="E44" s="29">
        <f t="shared" si="17"/>
        <v>8.75</v>
      </c>
      <c r="F44" s="29">
        <f>E44/2</f>
        <v>4.375</v>
      </c>
      <c r="G44" s="7"/>
      <c r="H44" s="29">
        <f>F44*H39</f>
        <v>223.125</v>
      </c>
      <c r="I44" s="29">
        <f t="shared" si="18"/>
        <v>966.13125000000002</v>
      </c>
      <c r="J44" s="7"/>
      <c r="K44" s="7"/>
      <c r="L44" s="7"/>
      <c r="M44" s="7"/>
      <c r="N44" s="7"/>
    </row>
    <row r="45" spans="1:14" x14ac:dyDescent="0.3">
      <c r="A45" s="7"/>
      <c r="B45" s="7"/>
      <c r="C45" s="7"/>
      <c r="D45" s="7"/>
      <c r="E45" s="7"/>
      <c r="F45" s="7"/>
      <c r="G45" s="7"/>
      <c r="H45" s="7"/>
      <c r="I45" s="29">
        <f>SUM(I42:I44)</f>
        <v>2925.4562500000002</v>
      </c>
      <c r="J45" s="7"/>
      <c r="K45" s="7"/>
      <c r="L45" s="7"/>
      <c r="M45" s="7"/>
      <c r="N45" s="7"/>
    </row>
    <row r="46" spans="1:14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3">
      <c r="A47" s="26" t="s">
        <v>32</v>
      </c>
      <c r="B47" s="30">
        <v>0.3</v>
      </c>
      <c r="C47" s="30">
        <v>0.5</v>
      </c>
      <c r="D47" s="30">
        <v>0.4</v>
      </c>
      <c r="E47" s="30">
        <v>0.4</v>
      </c>
      <c r="F47" s="30">
        <v>0.4</v>
      </c>
      <c r="G47" s="30">
        <v>0.4</v>
      </c>
      <c r="H47" s="30">
        <v>0.4</v>
      </c>
      <c r="I47" s="30">
        <v>0.4</v>
      </c>
      <c r="J47" s="30">
        <v>0.65</v>
      </c>
      <c r="K47" s="30">
        <v>0.65</v>
      </c>
      <c r="L47" s="30">
        <v>0.6</v>
      </c>
      <c r="M47" s="30">
        <v>0.6</v>
      </c>
      <c r="N47" s="7"/>
    </row>
    <row r="48" spans="1:14" x14ac:dyDescent="0.3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7"/>
    </row>
    <row r="49" spans="1:14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3">
      <c r="A50" s="10"/>
      <c r="B50" s="7" t="s">
        <v>23</v>
      </c>
      <c r="C50" s="7" t="s">
        <v>24</v>
      </c>
      <c r="D50" s="7" t="s">
        <v>25</v>
      </c>
      <c r="E50" s="25" t="s">
        <v>26</v>
      </c>
      <c r="F50" s="25" t="s">
        <v>27</v>
      </c>
      <c r="G50" s="25" t="s">
        <v>28</v>
      </c>
      <c r="H50" s="7"/>
      <c r="I50" s="7"/>
      <c r="J50" s="7"/>
      <c r="K50" s="7"/>
      <c r="L50" s="7"/>
      <c r="M50" s="7"/>
      <c r="N50" s="7"/>
    </row>
    <row r="51" spans="1:14" x14ac:dyDescent="0.3">
      <c r="A51" s="10" t="s">
        <v>33</v>
      </c>
      <c r="B51" s="20">
        <v>20</v>
      </c>
      <c r="C51" s="20">
        <v>12</v>
      </c>
      <c r="D51" s="20">
        <v>12</v>
      </c>
      <c r="E51" s="20">
        <v>12</v>
      </c>
      <c r="F51" s="20">
        <v>25</v>
      </c>
      <c r="G51" s="20">
        <v>20</v>
      </c>
      <c r="H51" s="20">
        <f>SUM(B51:G51)</f>
        <v>101</v>
      </c>
      <c r="I51" s="20"/>
      <c r="J51" s="20"/>
      <c r="K51" s="20"/>
      <c r="L51" s="20"/>
      <c r="M51" s="20">
        <v>0</v>
      </c>
      <c r="N51" s="7"/>
    </row>
    <row r="52" spans="1:14" x14ac:dyDescent="0.3">
      <c r="A52" s="10" t="s">
        <v>34</v>
      </c>
      <c r="B52" s="20">
        <v>10</v>
      </c>
      <c r="C52" s="20">
        <v>6</v>
      </c>
      <c r="D52" s="20">
        <v>6</v>
      </c>
      <c r="E52" s="20">
        <v>6</v>
      </c>
      <c r="F52" s="20">
        <v>12</v>
      </c>
      <c r="G52" s="20">
        <v>10</v>
      </c>
      <c r="H52" s="20">
        <f>SUM(B52:G52)</f>
        <v>50</v>
      </c>
      <c r="I52" s="20"/>
      <c r="J52" s="20"/>
      <c r="K52" s="20"/>
      <c r="L52" s="20"/>
      <c r="M52" s="20">
        <v>0</v>
      </c>
      <c r="N52" s="7"/>
    </row>
    <row r="53" spans="1:14" x14ac:dyDescent="0.3">
      <c r="A53" s="10" t="s">
        <v>35</v>
      </c>
      <c r="B53" s="7">
        <v>10</v>
      </c>
      <c r="C53" s="7">
        <v>6</v>
      </c>
      <c r="D53" s="7">
        <v>6</v>
      </c>
      <c r="E53" s="25">
        <v>6</v>
      </c>
      <c r="F53" s="25">
        <v>13</v>
      </c>
      <c r="G53" s="25">
        <v>10</v>
      </c>
      <c r="H53" s="20">
        <f>SUM(B53:G53)</f>
        <v>51</v>
      </c>
      <c r="I53" s="7"/>
      <c r="J53" s="7"/>
      <c r="K53" s="7"/>
      <c r="L53" s="7"/>
      <c r="M53" s="7"/>
      <c r="N53" s="7"/>
    </row>
    <row r="54" spans="1:14" x14ac:dyDescent="0.3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3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3">
      <c r="A56" s="10" t="s">
        <v>33</v>
      </c>
      <c r="B56" s="27">
        <v>2.75</v>
      </c>
      <c r="C56" s="27">
        <v>2.75</v>
      </c>
      <c r="D56" s="27">
        <v>2.75</v>
      </c>
      <c r="E56" s="29">
        <f>SUM(B56:D56)</f>
        <v>8.25</v>
      </c>
      <c r="F56" s="29">
        <f>E56/3</f>
        <v>2.75</v>
      </c>
      <c r="G56" s="7"/>
      <c r="H56" s="29">
        <f t="shared" ref="H56:H57" si="19">F56*H51</f>
        <v>277.75</v>
      </c>
      <c r="I56" s="29">
        <f>H56*4.33</f>
        <v>1202.6575</v>
      </c>
      <c r="J56" s="7"/>
      <c r="K56" s="7"/>
      <c r="L56" s="7"/>
      <c r="M56" s="7"/>
      <c r="N56" s="7"/>
    </row>
    <row r="57" spans="1:14" x14ac:dyDescent="0.3">
      <c r="A57" s="10" t="s">
        <v>34</v>
      </c>
      <c r="B57" s="27">
        <v>2</v>
      </c>
      <c r="C57" s="27">
        <v>2</v>
      </c>
      <c r="D57" s="27">
        <v>2</v>
      </c>
      <c r="E57" s="29">
        <f t="shared" ref="E57:E58" si="20">SUM(B57:D57)</f>
        <v>6</v>
      </c>
      <c r="F57" s="29">
        <f>E57/3</f>
        <v>2</v>
      </c>
      <c r="G57" s="7"/>
      <c r="H57" s="29">
        <f t="shared" si="19"/>
        <v>100</v>
      </c>
      <c r="I57" s="29">
        <f t="shared" ref="I57:I58" si="21">H57*4.33</f>
        <v>433</v>
      </c>
      <c r="J57" s="7"/>
      <c r="K57" s="7"/>
      <c r="L57" s="7"/>
      <c r="M57" s="7"/>
      <c r="N57" s="7"/>
    </row>
    <row r="58" spans="1:14" x14ac:dyDescent="0.3">
      <c r="A58" s="10" t="s">
        <v>35</v>
      </c>
      <c r="B58" s="27">
        <v>3.25</v>
      </c>
      <c r="C58" s="27">
        <v>3.25</v>
      </c>
      <c r="D58" s="27">
        <v>3.25</v>
      </c>
      <c r="E58" s="29">
        <f t="shared" si="20"/>
        <v>9.75</v>
      </c>
      <c r="F58" s="29">
        <f>E58/2</f>
        <v>4.875</v>
      </c>
      <c r="G58" s="7"/>
      <c r="H58" s="29">
        <f>F58*H53</f>
        <v>248.625</v>
      </c>
      <c r="I58" s="29">
        <f t="shared" si="21"/>
        <v>1076.5462500000001</v>
      </c>
      <c r="J58" s="7"/>
      <c r="K58" s="7"/>
      <c r="L58" s="7"/>
      <c r="M58" s="7"/>
      <c r="N58" s="7"/>
    </row>
    <row r="59" spans="1:14" x14ac:dyDescent="0.3">
      <c r="A59" s="7"/>
      <c r="B59" s="7"/>
      <c r="C59" s="7"/>
      <c r="D59" s="7"/>
      <c r="E59" s="7"/>
      <c r="F59" s="7"/>
      <c r="G59" s="7"/>
      <c r="H59" s="7"/>
      <c r="I59" s="29">
        <f>SUM(I56:I58)</f>
        <v>2712.2037500000001</v>
      </c>
      <c r="J59" s="7"/>
      <c r="K59" s="7"/>
      <c r="L59" s="7"/>
      <c r="M59" s="7"/>
      <c r="N59" s="7"/>
    </row>
    <row r="60" spans="1:14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3">
      <c r="A61" s="26" t="s">
        <v>32</v>
      </c>
      <c r="B61" s="30">
        <v>1</v>
      </c>
      <c r="C61" s="30">
        <v>1</v>
      </c>
      <c r="D61" s="30">
        <v>1</v>
      </c>
      <c r="E61" s="30">
        <v>1</v>
      </c>
      <c r="F61" s="30">
        <v>1</v>
      </c>
      <c r="G61" s="30">
        <v>1</v>
      </c>
      <c r="H61" s="30">
        <v>1</v>
      </c>
      <c r="I61" s="30">
        <v>1</v>
      </c>
      <c r="J61" s="30">
        <v>1</v>
      </c>
      <c r="K61" s="30">
        <v>1</v>
      </c>
      <c r="L61" s="30">
        <v>1</v>
      </c>
      <c r="M61" s="30">
        <v>1</v>
      </c>
      <c r="N61" s="7"/>
    </row>
    <row r="62" spans="1:14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4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4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4" x14ac:dyDescent="0.3">
      <c r="A182" s="7"/>
      <c r="B182" s="7"/>
      <c r="C182" s="7"/>
      <c r="D182" s="7"/>
    </row>
    <row r="183" spans="1:14" x14ac:dyDescent="0.3">
      <c r="A183" s="7"/>
      <c r="B183" s="7"/>
      <c r="C183" s="7"/>
      <c r="D183" s="7"/>
    </row>
    <row r="184" spans="1:14" x14ac:dyDescent="0.3">
      <c r="A184" s="7"/>
      <c r="C184" s="7"/>
    </row>
  </sheetData>
  <pageMargins left="0.25" right="0.25" top="0.75" bottom="0.75" header="0.3" footer="0.3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Lara</dc:creator>
  <cp:lastModifiedBy>David</cp:lastModifiedBy>
  <cp:lastPrinted>2014-02-09T15:40:05Z</cp:lastPrinted>
  <dcterms:created xsi:type="dcterms:W3CDTF">2014-02-06T01:54:20Z</dcterms:created>
  <dcterms:modified xsi:type="dcterms:W3CDTF">2017-08-10T16:32:27Z</dcterms:modified>
</cp:coreProperties>
</file>